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Files/Christofer/Business/IEEE Sweden/Economy/2017/Utskick/20171214 final budget and plans/20171228 to Mats per Capsulam/"/>
    </mc:Choice>
  </mc:AlternateContent>
  <bookViews>
    <workbookView xWindow="11480" yWindow="460" windowWidth="16600" windowHeight="16640" tabRatio="500"/>
  </bookViews>
  <sheets>
    <sheet name="Sheet1" sheetId="1" r:id="rId1"/>
    <sheet name="Sheet2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67" i="1" l="1"/>
  <c r="P40" i="1"/>
  <c r="T63" i="1"/>
  <c r="Q68" i="1"/>
  <c r="Q69" i="1"/>
  <c r="A22" i="2"/>
  <c r="B22" i="2"/>
  <c r="A21" i="2"/>
  <c r="B21" i="2"/>
  <c r="A20" i="2"/>
  <c r="B20" i="2"/>
  <c r="A4" i="2"/>
  <c r="B4" i="2"/>
  <c r="A5" i="2"/>
  <c r="B5" i="2"/>
  <c r="A6" i="2"/>
  <c r="B6" i="2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B3" i="2"/>
  <c r="A3" i="2"/>
  <c r="P63" i="1"/>
  <c r="Q63" i="1"/>
  <c r="R63" i="1"/>
  <c r="S63" i="1"/>
  <c r="U42" i="1"/>
  <c r="U63" i="1"/>
  <c r="Q40" i="1"/>
  <c r="R40" i="1"/>
  <c r="S40" i="1"/>
  <c r="T40" i="1"/>
  <c r="U40" i="1"/>
  <c r="U41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T62" i="1"/>
  <c r="U62" i="1"/>
  <c r="Q66" i="1"/>
  <c r="P66" i="1"/>
  <c r="P26" i="1"/>
  <c r="P14" i="1"/>
  <c r="P16" i="1"/>
  <c r="P17" i="1"/>
  <c r="P18" i="1"/>
  <c r="P23" i="1"/>
  <c r="P24" i="1"/>
  <c r="I14" i="1"/>
  <c r="I16" i="1"/>
  <c r="I17" i="1"/>
  <c r="I18" i="1"/>
  <c r="I23" i="1"/>
  <c r="I24" i="1"/>
  <c r="I26" i="1"/>
  <c r="I40" i="1"/>
  <c r="I64" i="1"/>
  <c r="J64" i="1"/>
  <c r="B96" i="1"/>
  <c r="D96" i="1"/>
  <c r="D99" i="1"/>
  <c r="D115" i="1"/>
  <c r="D116" i="1"/>
  <c r="D118" i="1"/>
  <c r="D119" i="1"/>
  <c r="D120" i="1"/>
  <c r="C119" i="1"/>
  <c r="C120" i="1"/>
  <c r="B119" i="1"/>
  <c r="B120" i="1"/>
  <c r="G66" i="1"/>
  <c r="G67" i="1"/>
  <c r="G69" i="1"/>
  <c r="I69" i="1"/>
  <c r="I66" i="1"/>
  <c r="C66" i="1"/>
  <c r="B66" i="1"/>
  <c r="B6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N42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2" i="1"/>
  <c r="O64" i="1"/>
  <c r="C80" i="1"/>
  <c r="H28" i="1"/>
  <c r="H29" i="1"/>
  <c r="H30" i="1"/>
  <c r="H31" i="1"/>
  <c r="H32" i="1"/>
  <c r="H33" i="1"/>
  <c r="H34" i="1"/>
  <c r="H35" i="1"/>
  <c r="H36" i="1"/>
  <c r="H37" i="1"/>
  <c r="H38" i="1"/>
  <c r="H39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2" i="1"/>
  <c r="H64" i="1"/>
  <c r="B80" i="1"/>
  <c r="N64" i="1"/>
  <c r="C79" i="1"/>
  <c r="G64" i="1"/>
  <c r="B79" i="1"/>
  <c r="M64" i="1"/>
  <c r="C78" i="1"/>
  <c r="F64" i="1"/>
  <c r="B78" i="1"/>
  <c r="L64" i="1"/>
  <c r="C77" i="1"/>
  <c r="E64" i="1"/>
  <c r="B77" i="1"/>
  <c r="K64" i="1"/>
  <c r="C76" i="1"/>
  <c r="D64" i="1"/>
  <c r="B76" i="1"/>
  <c r="C75" i="1"/>
  <c r="C64" i="1"/>
  <c r="B75" i="1"/>
  <c r="C74" i="1"/>
  <c r="B14" i="1"/>
  <c r="B16" i="1"/>
  <c r="B17" i="1"/>
  <c r="B18" i="1"/>
  <c r="B23" i="1"/>
  <c r="B26" i="1"/>
  <c r="B74" i="1"/>
  <c r="B64" i="1"/>
</calcChain>
</file>

<file path=xl/sharedStrings.xml><?xml version="1.0" encoding="utf-8"?>
<sst xmlns="http://schemas.openxmlformats.org/spreadsheetml/2006/main" count="240" uniqueCount="166">
  <si>
    <t>Year</t>
  </si>
  <si>
    <t>2016 Bank Transfers</t>
  </si>
  <si>
    <t>Project Costs</t>
  </si>
  <si>
    <t>Finances from external funding, inkind etc</t>
  </si>
  <si>
    <t>Financed from Chapter funds</t>
  </si>
  <si>
    <t>Financed from Chapter specific Rebate</t>
  </si>
  <si>
    <t>Financed from Section's distribution of general Rebate</t>
  </si>
  <si>
    <t>Missing financing</t>
  </si>
  <si>
    <t>2017 Bank Transfers</t>
  </si>
  <si>
    <t>Section Allowance</t>
  </si>
  <si>
    <t>Description</t>
  </si>
  <si>
    <t>Member</t>
  </si>
  <si>
    <t>Row 3-25</t>
  </si>
  <si>
    <t>Rebate generators</t>
  </si>
  <si>
    <t>Row 26</t>
  </si>
  <si>
    <t>Net Rebate</t>
  </si>
  <si>
    <t>Student Member</t>
  </si>
  <si>
    <t>Row 27-39</t>
  </si>
  <si>
    <t>Section Costs</t>
  </si>
  <si>
    <t xml:space="preserve">Associate Member </t>
  </si>
  <si>
    <t>Row 41-61</t>
  </si>
  <si>
    <t>Chapter/Affinity costs</t>
  </si>
  <si>
    <t>Affiliate Member</t>
  </si>
  <si>
    <t>Row 63</t>
  </si>
  <si>
    <t>Income - Costs</t>
  </si>
  <si>
    <t>Senior Member</t>
  </si>
  <si>
    <t>Fellow Member</t>
  </si>
  <si>
    <t>Col I-O</t>
  </si>
  <si>
    <t>Budget and financing</t>
  </si>
  <si>
    <t>Total Member Rebate (USD)</t>
  </si>
  <si>
    <t>Col I</t>
  </si>
  <si>
    <t>Budgeted bank transfers</t>
  </si>
  <si>
    <t>Subsection Rebate (500USD)</t>
  </si>
  <si>
    <t>Col J</t>
  </si>
  <si>
    <t>Planned project costs</t>
  </si>
  <si>
    <t>Reported number Chapters w &gt; 1 activity (vtools)</t>
  </si>
  <si>
    <t>Col K</t>
  </si>
  <si>
    <t>External funding</t>
  </si>
  <si>
    <t>Chapters, 200USD per activity (&gt;2 activites) [USD]</t>
  </si>
  <si>
    <t>Col L</t>
  </si>
  <si>
    <t>Chapter funding</t>
  </si>
  <si>
    <t>Reported number Affinity w &gt; 1 activity fr vtools</t>
  </si>
  <si>
    <t>Col M</t>
  </si>
  <si>
    <t>Specific Chapter Rebate</t>
  </si>
  <si>
    <t>Affinity groups, 200USD per activity (&gt;2 activites) [USD]</t>
  </si>
  <si>
    <t>Col N</t>
  </si>
  <si>
    <t>From general Rebate</t>
  </si>
  <si>
    <t>Subtotal [USD]</t>
  </si>
  <si>
    <t>Col O</t>
  </si>
  <si>
    <t>Missing Financing</t>
  </si>
  <si>
    <t>10% Bonus</t>
  </si>
  <si>
    <t>Activity Bonus - Section</t>
  </si>
  <si>
    <t>Considerations for 2017</t>
  </si>
  <si>
    <t>Activity Bonus – Subsection</t>
  </si>
  <si>
    <t>Major R8 conference. Any external funding?</t>
  </si>
  <si>
    <t>Activity Bonus - Chapter</t>
  </si>
  <si>
    <t>Fewer members due to high USD rate</t>
  </si>
  <si>
    <t>Activity Bonus - Affinity</t>
  </si>
  <si>
    <t>More members due to SYP and MD 2016?</t>
  </si>
  <si>
    <t>Net Rebate [USD]</t>
  </si>
  <si>
    <t>Chapter awards typically not included in advance (will show in Chapter balance following year)</t>
  </si>
  <si>
    <t>Correction to match real Rebate</t>
  </si>
  <si>
    <t>2016 Section approved a loss budget of -55kSEK</t>
  </si>
  <si>
    <t>USD:SEK</t>
  </si>
  <si>
    <t>So far 2016, 100k + 45k in general and chapter specifik rebate and 56k in cost, for a positive 88k result for all Chapters/Section.</t>
  </si>
  <si>
    <t>Net Rebate [SEK]</t>
  </si>
  <si>
    <t>Many budgets have not been utilised in 2016 and will come in late or expire at end of year</t>
  </si>
  <si>
    <t xml:space="preserve">Section </t>
  </si>
  <si>
    <t>Section AGM</t>
  </si>
  <si>
    <t>Auditor</t>
  </si>
  <si>
    <t>Section Board Meetings</t>
  </si>
  <si>
    <t>Webmaster</t>
  </si>
  <si>
    <t>IEEE Day activities</t>
  </si>
  <si>
    <t>Senior Grade Elevations</t>
  </si>
  <si>
    <t>Office Material</t>
  </si>
  <si>
    <t>R8 Major Conference</t>
  </si>
  <si>
    <t>Panel Session Spring</t>
  </si>
  <si>
    <t>Panel Session Autumn</t>
  </si>
  <si>
    <t>Nobel Prize Event</t>
  </si>
  <si>
    <t>Section Chapter Chair Workshop</t>
  </si>
  <si>
    <t xml:space="preserve">C  </t>
  </si>
  <si>
    <t>CPMT</t>
  </si>
  <si>
    <t xml:space="preserve">E  </t>
  </si>
  <si>
    <t xml:space="preserve">ED  </t>
  </si>
  <si>
    <t xml:space="preserve">EMB  </t>
  </si>
  <si>
    <t xml:space="preserve">EMC  </t>
  </si>
  <si>
    <t xml:space="preserve">IAS   </t>
  </si>
  <si>
    <t xml:space="preserve">MAG   </t>
  </si>
  <si>
    <t>Membership Development</t>
  </si>
  <si>
    <t>MTT/AP</t>
  </si>
  <si>
    <t xml:space="preserve">P  </t>
  </si>
  <si>
    <t>PE/PEL</t>
  </si>
  <si>
    <t xml:space="preserve">RAS  </t>
  </si>
  <si>
    <t xml:space="preserve">SP   </t>
  </si>
  <si>
    <t>SSC/CAS</t>
  </si>
  <si>
    <t>SIT</t>
  </si>
  <si>
    <t>VT/COM/IT</t>
  </si>
  <si>
    <t>Student</t>
  </si>
  <si>
    <t>WIE</t>
  </si>
  <si>
    <t>Student/WIE</t>
  </si>
  <si>
    <t xml:space="preserve">YP  </t>
  </si>
  <si>
    <t>NET (INCOME - COST)</t>
  </si>
  <si>
    <t>Overview</t>
  </si>
  <si>
    <t>General Rebate</t>
  </si>
  <si>
    <t>External Funding</t>
  </si>
  <si>
    <t>Chapter Funds</t>
  </si>
  <si>
    <t>Chapter Specific Rebate</t>
  </si>
  <si>
    <t>Distribution of General Rebate (and pool for R8 conf)</t>
  </si>
  <si>
    <t>Section bdgt</t>
  </si>
  <si>
    <t>Chapter</t>
  </si>
  <si>
    <t>Tot</t>
  </si>
  <si>
    <t>bokf</t>
  </si>
  <si>
    <t>Sammanställning inför bokslut 2016</t>
  </si>
  <si>
    <t>Budget i excel</t>
  </si>
  <si>
    <t>R8 Major Conference (70000kr)</t>
  </si>
  <si>
    <t>Summa Section-budget</t>
  </si>
  <si>
    <t>Budget i bokföring</t>
  </si>
  <si>
    <t>Diff.</t>
  </si>
  <si>
    <t>Sum of Chapter budgets</t>
  </si>
  <si>
    <t>Total budget</t>
  </si>
  <si>
    <t>Graduate Student Members</t>
  </si>
  <si>
    <t>Section Board Meetings (including travel costs)</t>
  </si>
  <si>
    <t>WIE/YP</t>
  </si>
  <si>
    <t>STEP Event 2018 (External YP STEP Funding IEEE) (2), CV + Interview Workshop 2018 (Co sponsor WIE + YP) (1),IEEE WIE/YP SEED 2018 Funded Activity from YP IEEE (3), YP Meetup Event 2018 (Requires External YP Funding) (4), Transportation SYP Oporto 2018 (aim 2 people. 3500 per person), Entry fee for extra participant</t>
  </si>
  <si>
    <t>WIE International Women's Day Celebration 2018, CV + Interview Workshop 2018 (Co sponsor WIE + YP) (1), WIE Mingle Sessions with guest speakers 2018 (at least 2 sessions, 1250 per session), IEEE WIE/YP Social KTH event 2018 (External YP SEED Funding IEEE) (2)</t>
  </si>
  <si>
    <t>MODPROD 6-7 februari 2018. Den nya konferensen, mitten på oktober 2018</t>
  </si>
  <si>
    <t xml:space="preserve">Senior Elevation Meeting i Stockholm/Kista, Värvningskampanj och senior elevering i Norrland </t>
  </si>
  <si>
    <t>Ph.D. student workshop Swe-CTW (two-and-a-half-day event with tutorial, posters and representations), Wireless Vehicular Communications Workshop Halmstad, 3 Distinguished Lecturer Tour (DLT) speakers 2018 visiting Stockholm,  Linköping, Lund, and Göteborg; 4 Distinguished Industry/Academic Lecturer (DIAL) speakers 2018 visiting one city;VT/COM/IT chapter annual best paper awards</t>
  </si>
  <si>
    <t>No plan, no budget</t>
  </si>
  <si>
    <t>No transfers needed</t>
  </si>
  <si>
    <t>Chalmers Workshop on “Microresonator Frequency Combs”; Co-sponsor/Co-organize Northern Optics 2018;Children/WIP-oriented event; Continue PLF meetings (x4)</t>
  </si>
  <si>
    <t xml:space="preserve">A Data Analytics Workshop in May 2018; Swedish Signal and Information Processing workshop; Industry seminars at KTH. Currently we are talking with Ericsson, Scania, SICS; Short PhD courses at KTH and Lund U; </t>
  </si>
  <si>
    <t>Plan? Budget?</t>
  </si>
  <si>
    <t>Transfers needed</t>
  </si>
  <si>
    <t>Section costs</t>
  </si>
  <si>
    <t>Chapter costs</t>
  </si>
  <si>
    <t>Surplus (+)</t>
  </si>
  <si>
    <t>In CCWS ppt</t>
  </si>
  <si>
    <t>Senior member drive, student branch, mini symposia (energy harvesting), 3D integration, hightemp electronics. Seminar with PE and possibly with MAG.</t>
  </si>
  <si>
    <t>No presentation</t>
  </si>
  <si>
    <t>In CCWS ppt. Plans?</t>
  </si>
  <si>
    <t>In CCWS ppt. Clarify budget</t>
  </si>
  <si>
    <t>not used</t>
  </si>
  <si>
    <t>No response (reminder 171116)</t>
  </si>
  <si>
    <t>Tech meeting in Lund Q1-18, Tech meeting at RISE in Q4-18, Two tech meetings 2019</t>
  </si>
  <si>
    <t>Plans</t>
  </si>
  <si>
    <t>Nordic Conference on Microelectronics Packaging, NordPac 20180612–14 at VTT in Oulu, Finland. IMAPS Nordic and IEEE EPS Nordic</t>
  </si>
  <si>
    <t>No budget request receieved</t>
  </si>
  <si>
    <t>Nordic Education Chapter in collaboration with Computer Society. Continuation of social platforms, workshops, academic career development</t>
  </si>
  <si>
    <t>New Chair: Björn-Erik Erlandsson &lt;bjorn-erik.erlandsson@sth.kth.se&gt;. Plans will follow and new webmaster.</t>
  </si>
  <si>
    <t>Not sure if info about the Chapter Chair workshop reached chapter chair Rahul Kanchan</t>
  </si>
  <si>
    <t>No response (reminder 171116, 171203)</t>
  </si>
  <si>
    <r>
      <t xml:space="preserve">No response (reminder 171116). </t>
    </r>
    <r>
      <rPr>
        <sz val="11"/>
        <color rgb="FF00B050"/>
        <rFont val="Calibri"/>
        <family val="2"/>
      </rPr>
      <t>Found NordPac plan on Chapter page</t>
    </r>
  </si>
  <si>
    <t>Separate emails</t>
  </si>
  <si>
    <t xml:space="preserve">Therminic 2018 International Workshop, 26-28 Sept; SB-VTCOMIT-Volvo; </t>
  </si>
  <si>
    <t>Financed from Chapter funds (Budget 1 LTA)</t>
  </si>
  <si>
    <t>Financed from Section's distribution of general Rebate (Budget 2 Rebate)</t>
  </si>
  <si>
    <t>Prefers to run event as opportunites occur. CS suggested budget of 10000 for events on short notice.</t>
  </si>
  <si>
    <t xml:space="preserve">No response (reminder 171116) Response 171203. </t>
  </si>
  <si>
    <t xml:space="preserve">In CCWS ppt. </t>
  </si>
  <si>
    <t xml:space="preserve">SIT/multiple chapters/SEA energy workshop </t>
  </si>
  <si>
    <t>SEA Electrification/Efficiency, Arctic Council, workshop on artificial intelligence. Invite SSC/CAS</t>
  </si>
  <si>
    <t>Plan overview 2018</t>
  </si>
  <si>
    <t>SEA Electrification/Efficiency, AGM</t>
  </si>
  <si>
    <t>(CPMT) EPS</t>
  </si>
  <si>
    <t>Student Branches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</si>
</sst>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B05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rgb="FF92D050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9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0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1"/>
    <xf numFmtId="0" fontId="2" fillId="0" borderId="2" xfId="1" applyFont="1" applyBorder="1" applyAlignment="1">
      <alignment vertical="top"/>
    </xf>
    <xf numFmtId="0" fontId="2" fillId="2" borderId="2" xfId="1" applyFont="1" applyFill="1" applyBorder="1" applyAlignment="1">
      <alignment vertical="top" wrapText="1"/>
    </xf>
    <xf numFmtId="0" fontId="2" fillId="2" borderId="2" xfId="1" applyFont="1" applyFill="1" applyBorder="1" applyAlignment="1">
      <alignment vertical="top"/>
    </xf>
    <xf numFmtId="0" fontId="2" fillId="3" borderId="2" xfId="1" applyFont="1" applyFill="1" applyBorder="1" applyAlignment="1">
      <alignment vertical="top" wrapText="1"/>
    </xf>
    <xf numFmtId="0" fontId="2" fillId="3" borderId="2" xfId="1" applyFont="1" applyFill="1" applyBorder="1" applyAlignment="1">
      <alignment vertical="top"/>
    </xf>
    <xf numFmtId="0" fontId="1" fillId="0" borderId="0" xfId="1" applyAlignment="1">
      <alignment vertical="top"/>
    </xf>
    <xf numFmtId="0" fontId="1" fillId="0" borderId="2" xfId="1" applyFont="1" applyBorder="1"/>
    <xf numFmtId="3" fontId="1" fillId="4" borderId="2" xfId="1" applyNumberFormat="1" applyFill="1" applyBorder="1" applyAlignment="1">
      <alignment vertical="top"/>
    </xf>
    <xf numFmtId="3" fontId="1" fillId="5" borderId="2" xfId="1" applyNumberFormat="1" applyFill="1" applyBorder="1" applyAlignment="1">
      <alignment vertical="top"/>
    </xf>
    <xf numFmtId="3" fontId="4" fillId="5" borderId="2" xfId="1" applyNumberFormat="1" applyFont="1" applyFill="1" applyBorder="1" applyAlignment="1">
      <alignment vertical="top"/>
    </xf>
    <xf numFmtId="0" fontId="1" fillId="6" borderId="2" xfId="1" applyFont="1" applyFill="1" applyBorder="1"/>
    <xf numFmtId="3" fontId="4" fillId="4" borderId="2" xfId="1" applyNumberFormat="1" applyFont="1" applyFill="1" applyBorder="1" applyAlignment="1">
      <alignment vertical="top"/>
    </xf>
    <xf numFmtId="0" fontId="2" fillId="0" borderId="0" xfId="1" applyFont="1"/>
    <xf numFmtId="3" fontId="1" fillId="4" borderId="2" xfId="1" applyNumberFormat="1" applyFont="1" applyFill="1" applyBorder="1" applyAlignment="1">
      <alignment vertical="top"/>
    </xf>
    <xf numFmtId="0" fontId="1" fillId="6" borderId="2" xfId="1" applyFont="1" applyFill="1" applyBorder="1" applyAlignment="1">
      <alignment vertical="top" wrapText="1"/>
    </xf>
    <xf numFmtId="164" fontId="1" fillId="4" borderId="2" xfId="1" applyNumberFormat="1" applyFill="1" applyBorder="1" applyAlignment="1">
      <alignment vertical="top"/>
    </xf>
    <xf numFmtId="164" fontId="1" fillId="5" borderId="2" xfId="1" applyNumberFormat="1" applyFill="1" applyBorder="1" applyAlignment="1">
      <alignment vertical="top"/>
    </xf>
    <xf numFmtId="0" fontId="2" fillId="0" borderId="2" xfId="1" applyFont="1" applyFill="1" applyBorder="1" applyAlignment="1">
      <alignment vertical="top" wrapText="1"/>
    </xf>
    <xf numFmtId="3" fontId="2" fillId="0" borderId="2" xfId="1" applyNumberFormat="1" applyFont="1" applyFill="1" applyBorder="1" applyAlignment="1">
      <alignment vertical="top"/>
    </xf>
    <xf numFmtId="0" fontId="2" fillId="6" borderId="2" xfId="1" applyFont="1" applyFill="1" applyBorder="1" applyAlignment="1">
      <alignment vertical="top" wrapText="1"/>
    </xf>
    <xf numFmtId="3" fontId="1" fillId="2" borderId="2" xfId="1" applyNumberFormat="1" applyFill="1" applyBorder="1" applyAlignment="1">
      <alignment vertical="top"/>
    </xf>
    <xf numFmtId="3" fontId="4" fillId="2" borderId="2" xfId="1" applyNumberFormat="1" applyFont="1" applyFill="1" applyBorder="1" applyAlignment="1">
      <alignment vertical="top"/>
    </xf>
    <xf numFmtId="3" fontId="1" fillId="5" borderId="3" xfId="1" applyNumberFormat="1" applyFill="1" applyBorder="1" applyAlignment="1">
      <alignment vertical="top"/>
    </xf>
    <xf numFmtId="3" fontId="4" fillId="5" borderId="3" xfId="1" applyNumberFormat="1" applyFont="1" applyFill="1" applyBorder="1" applyAlignment="1">
      <alignment vertical="top"/>
    </xf>
    <xf numFmtId="0" fontId="1" fillId="0" borderId="2" xfId="1" applyFon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3" fontId="4" fillId="0" borderId="2" xfId="1" applyNumberFormat="1" applyFont="1" applyFill="1" applyBorder="1" applyAlignment="1">
      <alignment vertical="top"/>
    </xf>
    <xf numFmtId="0" fontId="1" fillId="7" borderId="2" xfId="1" applyFont="1" applyFill="1" applyBorder="1"/>
    <xf numFmtId="0" fontId="1" fillId="8" borderId="2" xfId="1" applyFont="1" applyFill="1" applyBorder="1"/>
    <xf numFmtId="3" fontId="1" fillId="3" borderId="2" xfId="1" applyNumberFormat="1" applyFill="1" applyBorder="1" applyAlignment="1">
      <alignment vertical="top"/>
    </xf>
    <xf numFmtId="3" fontId="1" fillId="2" borderId="2" xfId="1" applyNumberFormat="1" applyFont="1" applyFill="1" applyBorder="1" applyAlignment="1">
      <alignment vertical="top"/>
    </xf>
    <xf numFmtId="3" fontId="1" fillId="3" borderId="2" xfId="1" applyNumberFormat="1" applyFont="1" applyFill="1" applyBorder="1" applyAlignment="1">
      <alignment vertical="top"/>
    </xf>
    <xf numFmtId="3" fontId="4" fillId="3" borderId="2" xfId="1" applyNumberFormat="1" applyFont="1" applyFill="1" applyBorder="1" applyAlignment="1">
      <alignment vertical="top"/>
    </xf>
    <xf numFmtId="3" fontId="5" fillId="3" borderId="2" xfId="1" applyNumberFormat="1" applyFont="1" applyFill="1" applyBorder="1" applyAlignment="1">
      <alignment vertical="top"/>
    </xf>
    <xf numFmtId="0" fontId="1" fillId="0" borderId="2" xfId="1" applyFont="1" applyFill="1" applyBorder="1"/>
    <xf numFmtId="3" fontId="2" fillId="2" borderId="2" xfId="1" applyNumberFormat="1" applyFont="1" applyFill="1" applyBorder="1" applyAlignment="1">
      <alignment vertical="top"/>
    </xf>
    <xf numFmtId="3" fontId="2" fillId="3" borderId="2" xfId="1" applyNumberFormat="1" applyFont="1" applyFill="1" applyBorder="1" applyAlignment="1">
      <alignment vertical="top"/>
    </xf>
    <xf numFmtId="0" fontId="1" fillId="0" borderId="0" xfId="1" applyFont="1" applyFill="1"/>
    <xf numFmtId="0" fontId="1" fillId="0" borderId="0" xfId="1" applyFill="1" applyAlignment="1">
      <alignment vertical="top"/>
    </xf>
    <xf numFmtId="0" fontId="4" fillId="0" borderId="0" xfId="1" applyFont="1" applyFill="1" applyAlignment="1">
      <alignment vertical="top"/>
    </xf>
    <xf numFmtId="0" fontId="1" fillId="0" borderId="0" xfId="1" applyFill="1"/>
    <xf numFmtId="0" fontId="6" fillId="0" borderId="4" xfId="1" applyFont="1" applyBorder="1"/>
    <xf numFmtId="0" fontId="7" fillId="0" borderId="4" xfId="1" applyFont="1" applyBorder="1"/>
    <xf numFmtId="3" fontId="7" fillId="0" borderId="4" xfId="1" applyNumberFormat="1" applyFont="1" applyBorder="1"/>
    <xf numFmtId="3" fontId="1" fillId="0" borderId="0" xfId="1" applyNumberFormat="1" applyFill="1"/>
    <xf numFmtId="0" fontId="2" fillId="0" borderId="0" xfId="1" applyFont="1" applyAlignment="1"/>
    <xf numFmtId="0" fontId="1" fillId="6" borderId="5" xfId="1" applyFont="1" applyFill="1" applyBorder="1" applyAlignment="1">
      <alignment vertical="top" wrapText="1"/>
    </xf>
    <xf numFmtId="3" fontId="1" fillId="4" borderId="4" xfId="1" applyNumberFormat="1" applyFill="1" applyBorder="1" applyAlignment="1">
      <alignment vertical="top"/>
    </xf>
    <xf numFmtId="0" fontId="1" fillId="0" borderId="4" xfId="1" applyBorder="1"/>
    <xf numFmtId="3" fontId="4" fillId="4" borderId="4" xfId="1" applyNumberFormat="1" applyFont="1" applyFill="1" applyBorder="1" applyAlignment="1">
      <alignment vertical="top"/>
    </xf>
    <xf numFmtId="3" fontId="4" fillId="4" borderId="5" xfId="1" applyNumberFormat="1" applyFont="1" applyFill="1" applyBorder="1" applyAlignment="1">
      <alignment vertical="top"/>
    </xf>
    <xf numFmtId="3" fontId="1" fillId="4" borderId="5" xfId="1" applyNumberFormat="1" applyFont="1" applyFill="1" applyBorder="1" applyAlignment="1">
      <alignment vertical="top"/>
    </xf>
    <xf numFmtId="3" fontId="1" fillId="4" borderId="5" xfId="1" applyNumberFormat="1" applyFill="1" applyBorder="1" applyAlignment="1">
      <alignment vertical="top"/>
    </xf>
    <xf numFmtId="3" fontId="1" fillId="2" borderId="5" xfId="1" applyNumberFormat="1" applyFill="1" applyBorder="1" applyAlignment="1">
      <alignment vertical="top"/>
    </xf>
    <xf numFmtId="3" fontId="1" fillId="2" borderId="5" xfId="1" applyNumberFormat="1" applyFont="1" applyFill="1" applyBorder="1" applyAlignment="1">
      <alignment vertical="top"/>
    </xf>
    <xf numFmtId="3" fontId="4" fillId="2" borderId="5" xfId="1" applyNumberFormat="1" applyFont="1" applyFill="1" applyBorder="1" applyAlignment="1">
      <alignment vertical="top"/>
    </xf>
    <xf numFmtId="3" fontId="1" fillId="0" borderId="4" xfId="1" applyNumberFormat="1" applyBorder="1"/>
    <xf numFmtId="0" fontId="2" fillId="0" borderId="0" xfId="1" applyFont="1" applyAlignment="1">
      <alignment horizontal="right"/>
    </xf>
    <xf numFmtId="3" fontId="2" fillId="0" borderId="0" xfId="1" applyNumberFormat="1" applyFont="1"/>
    <xf numFmtId="3" fontId="2" fillId="0" borderId="0" xfId="1" applyNumberFormat="1" applyFont="1" applyFill="1" applyBorder="1" applyAlignment="1">
      <alignment vertical="top"/>
    </xf>
    <xf numFmtId="3" fontId="4" fillId="0" borderId="0" xfId="1" applyNumberFormat="1" applyFont="1" applyFill="1" applyBorder="1" applyAlignment="1">
      <alignment vertical="top"/>
    </xf>
    <xf numFmtId="0" fontId="2" fillId="9" borderId="2" xfId="1" applyFont="1" applyFill="1" applyBorder="1" applyAlignment="1">
      <alignment vertical="top" wrapText="1"/>
    </xf>
    <xf numFmtId="0" fontId="2" fillId="9" borderId="2" xfId="1" applyFont="1" applyFill="1" applyBorder="1" applyAlignment="1">
      <alignment vertical="top"/>
    </xf>
    <xf numFmtId="3" fontId="1" fillId="10" borderId="2" xfId="1" applyNumberFormat="1" applyFill="1" applyBorder="1" applyAlignment="1">
      <alignment vertical="top"/>
    </xf>
    <xf numFmtId="3" fontId="4" fillId="10" borderId="2" xfId="1" applyNumberFormat="1" applyFont="1" applyFill="1" applyBorder="1" applyAlignment="1">
      <alignment vertical="top"/>
    </xf>
    <xf numFmtId="164" fontId="1" fillId="10" borderId="2" xfId="1" applyNumberFormat="1" applyFill="1" applyBorder="1" applyAlignment="1">
      <alignment vertical="top"/>
    </xf>
    <xf numFmtId="3" fontId="1" fillId="9" borderId="2" xfId="1" applyNumberFormat="1" applyFill="1" applyBorder="1" applyAlignment="1">
      <alignment vertical="top"/>
    </xf>
    <xf numFmtId="3" fontId="1" fillId="9" borderId="2" xfId="1" applyNumberFormat="1" applyFont="1" applyFill="1" applyBorder="1" applyAlignment="1">
      <alignment vertical="top"/>
    </xf>
    <xf numFmtId="3" fontId="4" fillId="9" borderId="2" xfId="1" applyNumberFormat="1" applyFont="1" applyFill="1" applyBorder="1" applyAlignment="1">
      <alignment vertical="top"/>
    </xf>
    <xf numFmtId="3" fontId="5" fillId="9" borderId="2" xfId="1" applyNumberFormat="1" applyFont="1" applyFill="1" applyBorder="1" applyAlignment="1">
      <alignment vertical="top"/>
    </xf>
    <xf numFmtId="3" fontId="1" fillId="0" borderId="2" xfId="1" applyNumberFormat="1" applyFont="1" applyFill="1" applyBorder="1"/>
    <xf numFmtId="0" fontId="1" fillId="0" borderId="0" xfId="1" applyFont="1" applyFill="1" applyBorder="1"/>
    <xf numFmtId="0" fontId="3" fillId="0" borderId="0" xfId="0" applyFont="1" applyFill="1" applyBorder="1" applyAlignment="1">
      <alignment horizontal="center" vertical="top"/>
    </xf>
    <xf numFmtId="0" fontId="2" fillId="0" borderId="0" xfId="1" applyFont="1" applyFill="1" applyBorder="1" applyAlignment="1">
      <alignment vertical="top" wrapText="1"/>
    </xf>
    <xf numFmtId="3" fontId="1" fillId="0" borderId="0" xfId="1" applyNumberFormat="1" applyFill="1" applyBorder="1" applyAlignment="1">
      <alignment vertical="top"/>
    </xf>
    <xf numFmtId="3" fontId="10" fillId="0" borderId="0" xfId="1" applyNumberFormat="1" applyFont="1" applyFill="1" applyBorder="1" applyAlignment="1">
      <alignment vertical="top"/>
    </xf>
    <xf numFmtId="0" fontId="1" fillId="0" borderId="4" xfId="1" applyFill="1" applyBorder="1"/>
    <xf numFmtId="3" fontId="1" fillId="0" borderId="4" xfId="1" applyNumberFormat="1" applyFill="1" applyBorder="1"/>
    <xf numFmtId="3" fontId="5" fillId="0" borderId="0" xfId="1" applyNumberFormat="1" applyFont="1" applyFill="1" applyBorder="1" applyAlignment="1">
      <alignment vertical="top"/>
    </xf>
    <xf numFmtId="0" fontId="10" fillId="0" borderId="0" xfId="1" applyFont="1"/>
    <xf numFmtId="0" fontId="0" fillId="0" borderId="0" xfId="0" applyAlignment="1">
      <alignment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2" fillId="2" borderId="1" xfId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2" fillId="3" borderId="1" xfId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2" fillId="9" borderId="1" xfId="1" applyFont="1" applyFill="1" applyBorder="1" applyAlignment="1">
      <alignment horizontal="center" vertical="top"/>
    </xf>
    <xf numFmtId="0" fontId="3" fillId="9" borderId="1" xfId="0" applyFont="1" applyFill="1" applyBorder="1" applyAlignment="1">
      <alignment horizontal="center" vertical="top"/>
    </xf>
  </cellXfs>
  <cellStyles count="40">
    <cellStyle name="Excel Built-in Normal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0"/>
  <sheetViews>
    <sheetView tabSelected="1" workbookViewId="0">
      <pane xSplit="1" ySplit="2" topLeftCell="N36" activePane="bottomRight" state="frozen"/>
      <selection pane="topRight" activeCell="B1" sqref="B1"/>
      <selection pane="bottomLeft" activeCell="A3" sqref="A3"/>
      <selection pane="bottomRight" activeCell="A57" sqref="A57"/>
    </sheetView>
  </sheetViews>
  <sheetFormatPr baseColWidth="10" defaultColWidth="8.6640625" defaultRowHeight="15" x14ac:dyDescent="0.2"/>
  <cols>
    <col min="1" max="1" width="51" style="1" customWidth="1"/>
    <col min="2" max="2" width="11.5" style="1" hidden="1" customWidth="1"/>
    <col min="3" max="3" width="14.83203125" style="1" hidden="1" customWidth="1"/>
    <col min="4" max="4" width="8.5" style="1" hidden="1" customWidth="1"/>
    <col min="5" max="5" width="9.5" style="1" hidden="1" customWidth="1"/>
    <col min="6" max="6" width="8" style="1" hidden="1" customWidth="1"/>
    <col min="7" max="7" width="9.6640625" style="1" hidden="1" customWidth="1"/>
    <col min="8" max="8" width="8.1640625" style="1" hidden="1" customWidth="1"/>
    <col min="9" max="9" width="8" style="1" bestFit="1" customWidth="1"/>
    <col min="10" max="10" width="11" style="1" bestFit="1" customWidth="1"/>
    <col min="11" max="11" width="10.6640625" style="1" customWidth="1"/>
    <col min="12" max="12" width="10.33203125" style="1" customWidth="1"/>
    <col min="13" max="13" width="11" style="1" customWidth="1"/>
    <col min="14" max="14" width="10.33203125" style="1" customWidth="1"/>
    <col min="15" max="15" width="9.6640625" style="1" customWidth="1"/>
    <col min="16" max="16" width="13.83203125" style="1" customWidth="1"/>
    <col min="17" max="21" width="9.6640625" style="1" customWidth="1"/>
    <col min="22" max="22" width="23.6640625" style="42" customWidth="1"/>
    <col min="23" max="23" width="53.6640625" style="42" customWidth="1"/>
    <col min="24" max="24" width="20.5" style="1" customWidth="1"/>
    <col min="25" max="25" width="12.5" style="1" bestFit="1" customWidth="1"/>
    <col min="26" max="26" width="10.6640625" style="1" bestFit="1" customWidth="1"/>
    <col min="27" max="27" width="14.5" style="1" bestFit="1" customWidth="1"/>
    <col min="28" max="16384" width="8.6640625" style="1"/>
  </cols>
  <sheetData>
    <row r="1" spans="1:26" x14ac:dyDescent="0.2">
      <c r="B1" s="85">
        <v>2016</v>
      </c>
      <c r="C1" s="86"/>
      <c r="D1" s="86"/>
      <c r="E1" s="86"/>
      <c r="F1" s="86"/>
      <c r="G1" s="86"/>
      <c r="H1" s="86"/>
      <c r="I1" s="87">
        <v>2017</v>
      </c>
      <c r="J1" s="88"/>
      <c r="K1" s="88"/>
      <c r="L1" s="88"/>
      <c r="M1" s="88"/>
      <c r="N1" s="88"/>
      <c r="O1" s="88"/>
      <c r="P1" s="89">
        <v>2018</v>
      </c>
      <c r="Q1" s="90"/>
      <c r="R1" s="90"/>
      <c r="S1" s="90"/>
      <c r="T1" s="90"/>
      <c r="U1" s="90"/>
      <c r="V1" s="74"/>
      <c r="W1" s="74"/>
    </row>
    <row r="2" spans="1:26" s="7" customFormat="1" ht="135" x14ac:dyDescent="0.2">
      <c r="A2" s="2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5" t="s">
        <v>8</v>
      </c>
      <c r="J2" s="6" t="s">
        <v>2</v>
      </c>
      <c r="K2" s="5" t="s">
        <v>3</v>
      </c>
      <c r="L2" s="5" t="s">
        <v>4</v>
      </c>
      <c r="M2" s="5" t="s">
        <v>5</v>
      </c>
      <c r="N2" s="5" t="s">
        <v>6</v>
      </c>
      <c r="O2" s="5" t="s">
        <v>7</v>
      </c>
      <c r="P2" s="64" t="s">
        <v>2</v>
      </c>
      <c r="Q2" s="63" t="s">
        <v>3</v>
      </c>
      <c r="R2" s="63" t="s">
        <v>155</v>
      </c>
      <c r="S2" s="63" t="s">
        <v>5</v>
      </c>
      <c r="T2" s="63" t="s">
        <v>156</v>
      </c>
      <c r="U2" s="63" t="s">
        <v>7</v>
      </c>
      <c r="V2" s="75"/>
      <c r="W2" s="75"/>
    </row>
    <row r="3" spans="1:26" x14ac:dyDescent="0.2">
      <c r="A3" s="8" t="s">
        <v>9</v>
      </c>
      <c r="B3" s="9">
        <v>2000</v>
      </c>
      <c r="C3" s="9"/>
      <c r="D3" s="9"/>
      <c r="E3" s="9"/>
      <c r="F3" s="9"/>
      <c r="G3" s="9"/>
      <c r="H3" s="9"/>
      <c r="I3" s="10">
        <v>2000</v>
      </c>
      <c r="J3" s="11"/>
      <c r="K3" s="11"/>
      <c r="L3" s="11"/>
      <c r="M3" s="11"/>
      <c r="N3" s="11"/>
      <c r="O3" s="11"/>
      <c r="P3" s="65">
        <v>2000</v>
      </c>
      <c r="Q3" s="66"/>
      <c r="R3" s="66"/>
      <c r="S3" s="66"/>
      <c r="T3" s="66"/>
      <c r="U3" s="66"/>
      <c r="V3" s="62"/>
      <c r="W3" s="62"/>
      <c r="Y3" s="1" t="s">
        <v>10</v>
      </c>
    </row>
    <row r="4" spans="1:26" x14ac:dyDescent="0.2">
      <c r="A4" s="12" t="s">
        <v>11</v>
      </c>
      <c r="B4" s="13">
        <v>1407</v>
      </c>
      <c r="C4" s="9"/>
      <c r="D4" s="9"/>
      <c r="E4" s="9"/>
      <c r="F4" s="9"/>
      <c r="G4" s="9"/>
      <c r="H4" s="9"/>
      <c r="I4" s="11">
        <v>1407</v>
      </c>
      <c r="J4" s="11"/>
      <c r="K4" s="11"/>
      <c r="L4" s="11"/>
      <c r="M4" s="11"/>
      <c r="N4" s="11"/>
      <c r="O4" s="11"/>
      <c r="P4" s="66">
        <v>1407</v>
      </c>
      <c r="Q4" s="66"/>
      <c r="R4" s="66"/>
      <c r="S4" s="66"/>
      <c r="T4" s="66"/>
      <c r="U4" s="66"/>
      <c r="V4" s="62"/>
      <c r="W4" s="62"/>
      <c r="Y4" s="1" t="s">
        <v>12</v>
      </c>
      <c r="Z4" s="1" t="s">
        <v>13</v>
      </c>
    </row>
    <row r="5" spans="1:26" x14ac:dyDescent="0.2">
      <c r="A5" s="12" t="s">
        <v>120</v>
      </c>
      <c r="B5" s="13">
        <v>480</v>
      </c>
      <c r="C5" s="9"/>
      <c r="D5" s="9"/>
      <c r="E5" s="9"/>
      <c r="F5" s="9"/>
      <c r="G5" s="9"/>
      <c r="H5" s="9"/>
      <c r="I5" s="11">
        <v>480</v>
      </c>
      <c r="J5" s="11"/>
      <c r="K5" s="11"/>
      <c r="L5" s="11"/>
      <c r="M5" s="11"/>
      <c r="N5" s="11"/>
      <c r="O5" s="11"/>
      <c r="P5" s="66">
        <v>480</v>
      </c>
      <c r="Q5" s="66"/>
      <c r="R5" s="66"/>
      <c r="S5" s="66"/>
      <c r="T5" s="66"/>
      <c r="U5" s="66"/>
      <c r="V5" s="62"/>
      <c r="W5" s="62"/>
      <c r="Y5" s="1" t="s">
        <v>14</v>
      </c>
      <c r="Z5" s="1" t="s">
        <v>15</v>
      </c>
    </row>
    <row r="6" spans="1:26" x14ac:dyDescent="0.2">
      <c r="A6" s="12" t="s">
        <v>16</v>
      </c>
      <c r="B6" s="13">
        <v>36</v>
      </c>
      <c r="C6" s="9"/>
      <c r="D6" s="9"/>
      <c r="E6" s="9"/>
      <c r="F6" s="9"/>
      <c r="G6" s="9"/>
      <c r="H6" s="9"/>
      <c r="I6" s="11">
        <v>36</v>
      </c>
      <c r="J6" s="11"/>
      <c r="K6" s="11"/>
      <c r="L6" s="11"/>
      <c r="M6" s="11"/>
      <c r="N6" s="11"/>
      <c r="O6" s="11"/>
      <c r="P6" s="66">
        <v>36</v>
      </c>
      <c r="Q6" s="66"/>
      <c r="R6" s="66"/>
      <c r="S6" s="66"/>
      <c r="T6" s="66"/>
      <c r="U6" s="66"/>
      <c r="V6" s="62"/>
      <c r="W6" s="62"/>
      <c r="Y6" s="1" t="s">
        <v>17</v>
      </c>
      <c r="Z6" s="1" t="s">
        <v>18</v>
      </c>
    </row>
    <row r="7" spans="1:26" x14ac:dyDescent="0.2">
      <c r="A7" s="12" t="s">
        <v>19</v>
      </c>
      <c r="B7" s="13">
        <v>49</v>
      </c>
      <c r="C7" s="9"/>
      <c r="D7" s="9"/>
      <c r="E7" s="9"/>
      <c r="F7" s="9"/>
      <c r="G7" s="9"/>
      <c r="H7" s="9"/>
      <c r="I7" s="11">
        <v>49</v>
      </c>
      <c r="J7" s="11"/>
      <c r="K7" s="11"/>
      <c r="L7" s="11"/>
      <c r="M7" s="11"/>
      <c r="N7" s="11"/>
      <c r="O7" s="11"/>
      <c r="P7" s="66">
        <v>49</v>
      </c>
      <c r="Q7" s="66"/>
      <c r="R7" s="66"/>
      <c r="S7" s="66"/>
      <c r="T7" s="66"/>
      <c r="U7" s="66"/>
      <c r="V7" s="62"/>
      <c r="W7" s="62"/>
      <c r="Y7" s="1" t="s">
        <v>20</v>
      </c>
      <c r="Z7" s="1" t="s">
        <v>21</v>
      </c>
    </row>
    <row r="8" spans="1:26" x14ac:dyDescent="0.2">
      <c r="A8" s="12" t="s">
        <v>22</v>
      </c>
      <c r="B8" s="13">
        <v>94</v>
      </c>
      <c r="C8" s="9"/>
      <c r="D8" s="9"/>
      <c r="E8" s="9"/>
      <c r="F8" s="9"/>
      <c r="G8" s="9"/>
      <c r="H8" s="9"/>
      <c r="I8" s="11">
        <v>94</v>
      </c>
      <c r="J8" s="11"/>
      <c r="K8" s="11"/>
      <c r="L8" s="11"/>
      <c r="M8" s="11"/>
      <c r="N8" s="11"/>
      <c r="O8" s="11"/>
      <c r="P8" s="66">
        <v>94</v>
      </c>
      <c r="Q8" s="66"/>
      <c r="R8" s="66"/>
      <c r="S8" s="66"/>
      <c r="T8" s="66"/>
      <c r="U8" s="66"/>
      <c r="V8" s="62"/>
      <c r="W8" s="62"/>
      <c r="Y8" s="1" t="s">
        <v>23</v>
      </c>
      <c r="Z8" s="1" t="s">
        <v>24</v>
      </c>
    </row>
    <row r="9" spans="1:26" x14ac:dyDescent="0.2">
      <c r="A9" s="12" t="s">
        <v>25</v>
      </c>
      <c r="B9" s="13">
        <v>281</v>
      </c>
      <c r="C9" s="9"/>
      <c r="D9" s="9"/>
      <c r="E9" s="9"/>
      <c r="F9" s="9"/>
      <c r="G9" s="9"/>
      <c r="H9" s="9"/>
      <c r="I9" s="11">
        <v>281</v>
      </c>
      <c r="J9" s="11"/>
      <c r="K9" s="11"/>
      <c r="L9" s="11"/>
      <c r="M9" s="11"/>
      <c r="N9" s="11"/>
      <c r="O9" s="11"/>
      <c r="P9" s="66">
        <v>281</v>
      </c>
      <c r="Q9" s="66"/>
      <c r="R9" s="66"/>
      <c r="S9" s="66"/>
      <c r="T9" s="66"/>
      <c r="U9" s="66"/>
      <c r="V9" s="62"/>
      <c r="W9" s="62"/>
    </row>
    <row r="10" spans="1:26" x14ac:dyDescent="0.2">
      <c r="A10" s="12" t="s">
        <v>26</v>
      </c>
      <c r="B10" s="13">
        <v>41</v>
      </c>
      <c r="C10" s="9"/>
      <c r="D10" s="9"/>
      <c r="E10" s="9"/>
      <c r="F10" s="9"/>
      <c r="G10" s="9"/>
      <c r="H10" s="9"/>
      <c r="I10" s="11">
        <v>41</v>
      </c>
      <c r="J10" s="11"/>
      <c r="K10" s="11"/>
      <c r="L10" s="11"/>
      <c r="M10" s="11"/>
      <c r="N10" s="11"/>
      <c r="O10" s="11"/>
      <c r="P10" s="66">
        <v>41</v>
      </c>
      <c r="Q10" s="66"/>
      <c r="R10" s="66"/>
      <c r="S10" s="66"/>
      <c r="T10" s="66"/>
      <c r="U10" s="66"/>
      <c r="V10" s="62"/>
      <c r="W10" s="62"/>
      <c r="Y10" s="14" t="s">
        <v>27</v>
      </c>
      <c r="Z10" s="14" t="s">
        <v>28</v>
      </c>
    </row>
    <row r="11" spans="1:26" x14ac:dyDescent="0.2">
      <c r="A11" s="12" t="s">
        <v>29</v>
      </c>
      <c r="B11" s="13">
        <v>7345</v>
      </c>
      <c r="C11" s="15"/>
      <c r="D11" s="15"/>
      <c r="E11" s="15"/>
      <c r="F11" s="15"/>
      <c r="G11" s="9"/>
      <c r="H11" s="9"/>
      <c r="I11" s="11">
        <v>7345</v>
      </c>
      <c r="J11" s="11"/>
      <c r="K11" s="11"/>
      <c r="L11" s="11"/>
      <c r="M11" s="11"/>
      <c r="N11" s="11"/>
      <c r="O11" s="11"/>
      <c r="P11" s="66">
        <v>7345</v>
      </c>
      <c r="Q11" s="66"/>
      <c r="R11" s="66"/>
      <c r="S11" s="66"/>
      <c r="T11" s="66"/>
      <c r="U11" s="66"/>
      <c r="V11" s="62"/>
      <c r="W11" s="62"/>
      <c r="Y11" s="1" t="s">
        <v>30</v>
      </c>
      <c r="Z11" s="1" t="s">
        <v>31</v>
      </c>
    </row>
    <row r="12" spans="1:26" x14ac:dyDescent="0.2">
      <c r="A12" s="12" t="s">
        <v>32</v>
      </c>
      <c r="B12" s="13">
        <v>0</v>
      </c>
      <c r="C12" s="9"/>
      <c r="D12" s="9"/>
      <c r="E12" s="9"/>
      <c r="F12" s="9"/>
      <c r="G12" s="9"/>
      <c r="H12" s="9"/>
      <c r="I12" s="11">
        <v>0</v>
      </c>
      <c r="J12" s="11"/>
      <c r="K12" s="11"/>
      <c r="L12" s="11"/>
      <c r="M12" s="11"/>
      <c r="N12" s="11"/>
      <c r="O12" s="11"/>
      <c r="P12" s="66">
        <v>0</v>
      </c>
      <c r="Q12" s="66"/>
      <c r="R12" s="66"/>
      <c r="S12" s="66"/>
      <c r="T12" s="66"/>
      <c r="U12" s="66"/>
      <c r="V12" s="62"/>
      <c r="W12" s="62"/>
      <c r="Y12" s="1" t="s">
        <v>33</v>
      </c>
      <c r="Z12" s="1" t="s">
        <v>34</v>
      </c>
    </row>
    <row r="13" spans="1:26" x14ac:dyDescent="0.2">
      <c r="A13" s="16" t="s">
        <v>35</v>
      </c>
      <c r="B13" s="13">
        <v>8</v>
      </c>
      <c r="C13" s="9"/>
      <c r="D13" s="9"/>
      <c r="E13" s="9"/>
      <c r="F13" s="9"/>
      <c r="G13" s="9"/>
      <c r="H13" s="9"/>
      <c r="I13" s="11">
        <v>8</v>
      </c>
      <c r="J13" s="11"/>
      <c r="K13" s="11"/>
      <c r="L13" s="11"/>
      <c r="M13" s="11"/>
      <c r="N13" s="11"/>
      <c r="O13" s="11"/>
      <c r="P13" s="66">
        <v>8</v>
      </c>
      <c r="Q13" s="66"/>
      <c r="R13" s="66"/>
      <c r="S13" s="66"/>
      <c r="T13" s="66"/>
      <c r="U13" s="66"/>
      <c r="V13" s="62"/>
      <c r="W13" s="62"/>
      <c r="Y13" s="1" t="s">
        <v>36</v>
      </c>
      <c r="Z13" s="1" t="s">
        <v>37</v>
      </c>
    </row>
    <row r="14" spans="1:26" x14ac:dyDescent="0.2">
      <c r="A14" s="16" t="s">
        <v>38</v>
      </c>
      <c r="B14" s="9">
        <f>B13*200</f>
        <v>1600</v>
      </c>
      <c r="C14" s="9"/>
      <c r="D14" s="9"/>
      <c r="E14" s="9"/>
      <c r="F14" s="9"/>
      <c r="G14" s="9"/>
      <c r="H14" s="9"/>
      <c r="I14" s="10">
        <f>I13*200</f>
        <v>1600</v>
      </c>
      <c r="J14" s="10"/>
      <c r="K14" s="10"/>
      <c r="L14" s="10"/>
      <c r="M14" s="10"/>
      <c r="N14" s="10"/>
      <c r="O14" s="10"/>
      <c r="P14" s="65">
        <f>P13*200</f>
        <v>1600</v>
      </c>
      <c r="Q14" s="65"/>
      <c r="R14" s="65"/>
      <c r="S14" s="65"/>
      <c r="T14" s="65"/>
      <c r="U14" s="65"/>
      <c r="V14" s="76"/>
      <c r="W14" s="76"/>
      <c r="Y14" s="1" t="s">
        <v>39</v>
      </c>
      <c r="Z14" s="1" t="s">
        <v>40</v>
      </c>
    </row>
    <row r="15" spans="1:26" x14ac:dyDescent="0.2">
      <c r="A15" s="16" t="s">
        <v>41</v>
      </c>
      <c r="B15" s="13">
        <v>2</v>
      </c>
      <c r="C15" s="9"/>
      <c r="D15" s="9"/>
      <c r="E15" s="9"/>
      <c r="F15" s="9"/>
      <c r="G15" s="9"/>
      <c r="H15" s="9"/>
      <c r="I15" s="11">
        <v>2</v>
      </c>
      <c r="J15" s="11"/>
      <c r="K15" s="11"/>
      <c r="L15" s="11"/>
      <c r="M15" s="11"/>
      <c r="N15" s="11"/>
      <c r="O15" s="11"/>
      <c r="P15" s="66">
        <v>2</v>
      </c>
      <c r="Q15" s="66"/>
      <c r="R15" s="66"/>
      <c r="S15" s="66"/>
      <c r="T15" s="66"/>
      <c r="U15" s="66"/>
      <c r="V15" s="62"/>
      <c r="W15" s="62"/>
      <c r="Y15" s="1" t="s">
        <v>42</v>
      </c>
      <c r="Z15" s="1" t="s">
        <v>43</v>
      </c>
    </row>
    <row r="16" spans="1:26" x14ac:dyDescent="0.2">
      <c r="A16" s="16" t="s">
        <v>44</v>
      </c>
      <c r="B16" s="9">
        <f>200*B15</f>
        <v>400</v>
      </c>
      <c r="C16" s="9"/>
      <c r="D16" s="9"/>
      <c r="E16" s="9"/>
      <c r="F16" s="9"/>
      <c r="G16" s="9"/>
      <c r="H16" s="9"/>
      <c r="I16" s="10">
        <f>200*I15</f>
        <v>400</v>
      </c>
      <c r="J16" s="10"/>
      <c r="K16" s="10"/>
      <c r="L16" s="10"/>
      <c r="M16" s="10"/>
      <c r="N16" s="10"/>
      <c r="O16" s="10"/>
      <c r="P16" s="65">
        <f>200*P15</f>
        <v>400</v>
      </c>
      <c r="Q16" s="65"/>
      <c r="R16" s="65"/>
      <c r="S16" s="65"/>
      <c r="T16" s="65"/>
      <c r="U16" s="65"/>
      <c r="V16" s="76"/>
      <c r="W16" s="76"/>
      <c r="Y16" s="1" t="s">
        <v>45</v>
      </c>
      <c r="Z16" s="1" t="s">
        <v>46</v>
      </c>
    </row>
    <row r="17" spans="1:26" x14ac:dyDescent="0.2">
      <c r="A17" s="16" t="s">
        <v>47</v>
      </c>
      <c r="B17" s="9">
        <f>B3+B11+B14+B16</f>
        <v>11345</v>
      </c>
      <c r="C17" s="9"/>
      <c r="D17" s="9"/>
      <c r="E17" s="9"/>
      <c r="F17" s="9"/>
      <c r="G17" s="9"/>
      <c r="H17" s="9"/>
      <c r="I17" s="10">
        <f>I3+I11+I14+I16</f>
        <v>11345</v>
      </c>
      <c r="J17" s="10"/>
      <c r="K17" s="10"/>
      <c r="L17" s="10"/>
      <c r="M17" s="10"/>
      <c r="N17" s="10"/>
      <c r="O17" s="10"/>
      <c r="P17" s="65">
        <f>P3+P11+P14+P16</f>
        <v>11345</v>
      </c>
      <c r="Q17" s="65"/>
      <c r="R17" s="65"/>
      <c r="S17" s="65"/>
      <c r="T17" s="65"/>
      <c r="U17" s="65"/>
      <c r="V17" s="76"/>
      <c r="W17" s="76"/>
      <c r="Y17" s="1" t="s">
        <v>48</v>
      </c>
      <c r="Z17" s="1" t="s">
        <v>49</v>
      </c>
    </row>
    <row r="18" spans="1:26" x14ac:dyDescent="0.2">
      <c r="A18" s="16" t="s">
        <v>50</v>
      </c>
      <c r="B18" s="9">
        <f>B17*0.1</f>
        <v>1134.5</v>
      </c>
      <c r="C18" s="9"/>
      <c r="D18" s="9"/>
      <c r="E18" s="9"/>
      <c r="F18" s="9"/>
      <c r="G18" s="9"/>
      <c r="H18" s="9"/>
      <c r="I18" s="10">
        <f>I17*0.1</f>
        <v>1134.5</v>
      </c>
      <c r="J18" s="10"/>
      <c r="K18" s="10"/>
      <c r="L18" s="10"/>
      <c r="M18" s="10"/>
      <c r="N18" s="10"/>
      <c r="O18" s="10"/>
      <c r="P18" s="65">
        <f>P17*0.1</f>
        <v>1134.5</v>
      </c>
      <c r="Q18" s="65"/>
      <c r="R18" s="65"/>
      <c r="S18" s="65"/>
      <c r="T18" s="65"/>
      <c r="U18" s="65"/>
      <c r="V18" s="76"/>
      <c r="W18" s="76"/>
    </row>
    <row r="19" spans="1:26" x14ac:dyDescent="0.2">
      <c r="A19" s="16" t="s">
        <v>51</v>
      </c>
      <c r="B19" s="9">
        <v>200</v>
      </c>
      <c r="C19" s="9"/>
      <c r="D19" s="9"/>
      <c r="E19" s="9"/>
      <c r="F19" s="9"/>
      <c r="G19" s="9"/>
      <c r="H19" s="9"/>
      <c r="I19" s="10">
        <v>200</v>
      </c>
      <c r="J19" s="10"/>
      <c r="K19" s="10"/>
      <c r="L19" s="10"/>
      <c r="M19" s="10"/>
      <c r="N19" s="10"/>
      <c r="O19" s="10"/>
      <c r="P19" s="65">
        <v>200</v>
      </c>
      <c r="Q19" s="65"/>
      <c r="R19" s="65"/>
      <c r="S19" s="65"/>
      <c r="T19" s="65"/>
      <c r="U19" s="65"/>
      <c r="V19" s="76"/>
      <c r="W19" s="76"/>
      <c r="Y19" s="1" t="s">
        <v>52</v>
      </c>
    </row>
    <row r="20" spans="1:26" x14ac:dyDescent="0.2">
      <c r="A20" s="16" t="s">
        <v>53</v>
      </c>
      <c r="B20" s="9">
        <v>0</v>
      </c>
      <c r="C20" s="9"/>
      <c r="D20" s="9"/>
      <c r="E20" s="9"/>
      <c r="F20" s="9"/>
      <c r="G20" s="9"/>
      <c r="H20" s="9"/>
      <c r="I20" s="10">
        <v>0</v>
      </c>
      <c r="J20" s="10"/>
      <c r="K20" s="10"/>
      <c r="L20" s="10"/>
      <c r="M20" s="10"/>
      <c r="N20" s="10"/>
      <c r="O20" s="10"/>
      <c r="P20" s="65">
        <v>0</v>
      </c>
      <c r="Q20" s="65"/>
      <c r="R20" s="65"/>
      <c r="S20" s="65"/>
      <c r="T20" s="65"/>
      <c r="U20" s="65"/>
      <c r="V20" s="76"/>
      <c r="W20" s="76"/>
      <c r="Y20" s="1">
        <v>1</v>
      </c>
      <c r="Z20" s="1" t="s">
        <v>54</v>
      </c>
    </row>
    <row r="21" spans="1:26" x14ac:dyDescent="0.2">
      <c r="A21" s="16" t="s">
        <v>55</v>
      </c>
      <c r="B21" s="9">
        <v>75</v>
      </c>
      <c r="C21" s="9"/>
      <c r="D21" s="9"/>
      <c r="E21" s="9"/>
      <c r="F21" s="9"/>
      <c r="G21" s="9"/>
      <c r="H21" s="9"/>
      <c r="I21" s="10">
        <v>75</v>
      </c>
      <c r="J21" s="10"/>
      <c r="K21" s="10"/>
      <c r="L21" s="10"/>
      <c r="M21" s="10"/>
      <c r="N21" s="10"/>
      <c r="O21" s="10"/>
      <c r="P21" s="65">
        <v>75</v>
      </c>
      <c r="Q21" s="65"/>
      <c r="R21" s="65"/>
      <c r="S21" s="65"/>
      <c r="T21" s="65"/>
      <c r="U21" s="65"/>
      <c r="V21" s="76"/>
      <c r="W21" s="76"/>
      <c r="Y21" s="1">
        <v>2</v>
      </c>
      <c r="Z21" s="1" t="s">
        <v>56</v>
      </c>
    </row>
    <row r="22" spans="1:26" x14ac:dyDescent="0.2">
      <c r="A22" s="16" t="s">
        <v>57</v>
      </c>
      <c r="B22" s="9">
        <v>0</v>
      </c>
      <c r="C22" s="9"/>
      <c r="D22" s="9"/>
      <c r="E22" s="9"/>
      <c r="F22" s="9"/>
      <c r="G22" s="9"/>
      <c r="H22" s="9"/>
      <c r="I22" s="10">
        <v>0</v>
      </c>
      <c r="J22" s="10"/>
      <c r="K22" s="10"/>
      <c r="L22" s="10"/>
      <c r="M22" s="10"/>
      <c r="N22" s="10"/>
      <c r="O22" s="10"/>
      <c r="P22" s="65">
        <v>0</v>
      </c>
      <c r="Q22" s="65"/>
      <c r="R22" s="65"/>
      <c r="S22" s="65"/>
      <c r="T22" s="65"/>
      <c r="U22" s="65"/>
      <c r="V22" s="76"/>
      <c r="W22" s="76"/>
      <c r="Y22" s="1">
        <v>3</v>
      </c>
      <c r="Z22" s="1" t="s">
        <v>58</v>
      </c>
    </row>
    <row r="23" spans="1:26" x14ac:dyDescent="0.2">
      <c r="A23" s="16" t="s">
        <v>59</v>
      </c>
      <c r="B23" s="9">
        <f>SUM(B17:B22)</f>
        <v>12754.5</v>
      </c>
      <c r="C23" s="9"/>
      <c r="D23" s="9"/>
      <c r="E23" s="9"/>
      <c r="F23" s="9"/>
      <c r="G23" s="9"/>
      <c r="H23" s="9"/>
      <c r="I23" s="10">
        <f>SUM(I17:I22)</f>
        <v>12754.5</v>
      </c>
      <c r="J23" s="10"/>
      <c r="K23" s="10"/>
      <c r="L23" s="10"/>
      <c r="M23" s="10"/>
      <c r="N23" s="10"/>
      <c r="O23" s="10"/>
      <c r="P23" s="65">
        <f>SUM(P17:P22)</f>
        <v>12754.5</v>
      </c>
      <c r="Q23" s="65"/>
      <c r="R23" s="65"/>
      <c r="S23" s="65"/>
      <c r="T23" s="65"/>
      <c r="U23" s="65"/>
      <c r="V23" s="76"/>
      <c r="W23" s="76"/>
      <c r="Y23" s="1">
        <v>4</v>
      </c>
      <c r="Z23" s="1" t="s">
        <v>60</v>
      </c>
    </row>
    <row r="24" spans="1:26" x14ac:dyDescent="0.2">
      <c r="A24" s="16" t="s">
        <v>61</v>
      </c>
      <c r="B24" s="9"/>
      <c r="C24" s="9"/>
      <c r="D24" s="9"/>
      <c r="E24" s="9"/>
      <c r="F24" s="9"/>
      <c r="G24" s="9"/>
      <c r="H24" s="9"/>
      <c r="I24" s="10">
        <f>99976-104587</f>
        <v>-4611</v>
      </c>
      <c r="J24" s="10"/>
      <c r="K24" s="10"/>
      <c r="L24" s="10"/>
      <c r="M24" s="10"/>
      <c r="N24" s="10"/>
      <c r="O24" s="10"/>
      <c r="P24" s="65">
        <f>2861</f>
        <v>2861</v>
      </c>
      <c r="Q24" s="65"/>
      <c r="R24" s="65"/>
      <c r="S24" s="65"/>
      <c r="T24" s="65"/>
      <c r="U24" s="65"/>
      <c r="V24" s="76"/>
      <c r="W24" s="76"/>
      <c r="Y24" s="1">
        <v>5</v>
      </c>
      <c r="Z24" s="1" t="s">
        <v>62</v>
      </c>
    </row>
    <row r="25" spans="1:26" x14ac:dyDescent="0.2">
      <c r="A25" s="16" t="s">
        <v>63</v>
      </c>
      <c r="B25" s="17">
        <v>8.1999999999999993</v>
      </c>
      <c r="C25" s="9"/>
      <c r="D25" s="9"/>
      <c r="E25" s="9"/>
      <c r="F25" s="9"/>
      <c r="G25" s="9"/>
      <c r="H25" s="9"/>
      <c r="I25" s="18">
        <v>8.1999999999999993</v>
      </c>
      <c r="J25" s="10"/>
      <c r="K25" s="10"/>
      <c r="L25" s="10"/>
      <c r="M25" s="10"/>
      <c r="N25" s="10"/>
      <c r="O25" s="10"/>
      <c r="P25" s="67">
        <v>8.1999999999999993</v>
      </c>
      <c r="Q25" s="65"/>
      <c r="R25" s="65"/>
      <c r="S25" s="65"/>
      <c r="T25" s="65"/>
      <c r="U25" s="65"/>
      <c r="V25" s="76"/>
      <c r="W25" s="76"/>
      <c r="Y25" s="1">
        <v>6</v>
      </c>
      <c r="Z25" s="1" t="s">
        <v>64</v>
      </c>
    </row>
    <row r="26" spans="1:26" x14ac:dyDescent="0.2">
      <c r="A26" s="19" t="s">
        <v>65</v>
      </c>
      <c r="B26" s="20">
        <f>B23*B25</f>
        <v>104586.9</v>
      </c>
      <c r="C26" s="20"/>
      <c r="D26" s="20"/>
      <c r="E26" s="20"/>
      <c r="F26" s="20"/>
      <c r="G26" s="20"/>
      <c r="H26" s="20"/>
      <c r="I26" s="20">
        <f>I23*I25+I24</f>
        <v>99975.9</v>
      </c>
      <c r="J26" s="20"/>
      <c r="K26" s="20"/>
      <c r="L26" s="20"/>
      <c r="M26" s="20"/>
      <c r="N26" s="20"/>
      <c r="O26" s="20"/>
      <c r="P26" s="20">
        <f>P23*P25+P24</f>
        <v>107447.9</v>
      </c>
      <c r="Q26" s="20"/>
      <c r="R26" s="20"/>
      <c r="S26" s="20"/>
      <c r="T26" s="20"/>
      <c r="U26" s="20"/>
      <c r="V26" s="61"/>
      <c r="W26" s="61"/>
      <c r="Y26" s="1">
        <v>7</v>
      </c>
      <c r="Z26" s="1" t="s">
        <v>66</v>
      </c>
    </row>
    <row r="27" spans="1:26" ht="135" x14ac:dyDescent="0.2">
      <c r="A27" s="21" t="s">
        <v>67</v>
      </c>
      <c r="B27" s="9"/>
      <c r="C27" s="9"/>
      <c r="D27" s="9"/>
      <c r="E27" s="9"/>
      <c r="F27" s="9"/>
      <c r="G27" s="9"/>
      <c r="H27" s="22"/>
      <c r="I27" s="10"/>
      <c r="J27" s="10"/>
      <c r="K27" s="10"/>
      <c r="L27" s="10"/>
      <c r="M27" s="10"/>
      <c r="N27" s="10"/>
      <c r="O27" s="10"/>
      <c r="P27" s="64" t="s">
        <v>2</v>
      </c>
      <c r="Q27" s="63" t="s">
        <v>3</v>
      </c>
      <c r="R27" s="63" t="s">
        <v>155</v>
      </c>
      <c r="S27" s="63" t="s">
        <v>5</v>
      </c>
      <c r="T27" s="63" t="s">
        <v>156</v>
      </c>
      <c r="U27" s="63" t="s">
        <v>7</v>
      </c>
      <c r="V27" s="76"/>
      <c r="W27" s="76"/>
    </row>
    <row r="28" spans="1:26" x14ac:dyDescent="0.2">
      <c r="A28" s="16" t="s">
        <v>68</v>
      </c>
      <c r="B28" s="9">
        <v>-6843</v>
      </c>
      <c r="C28" s="9">
        <v>-6843</v>
      </c>
      <c r="D28" s="9"/>
      <c r="E28" s="9"/>
      <c r="F28" s="9"/>
      <c r="G28" s="9">
        <v>6843</v>
      </c>
      <c r="H28" s="23">
        <f t="shared" ref="H28:H39" si="0">SUM(C28:G28)</f>
        <v>0</v>
      </c>
      <c r="I28" s="10">
        <v>-6843</v>
      </c>
      <c r="J28" s="10">
        <v>-6843</v>
      </c>
      <c r="K28" s="10"/>
      <c r="L28" s="10"/>
      <c r="M28" s="10"/>
      <c r="N28" s="10">
        <v>6843</v>
      </c>
      <c r="O28" s="10">
        <f t="shared" ref="O28:O39" si="1">SUM(J28:N28)</f>
        <v>0</v>
      </c>
      <c r="P28" s="65">
        <v>7000</v>
      </c>
      <c r="Q28" s="66"/>
      <c r="R28" s="66"/>
      <c r="S28" s="66"/>
      <c r="T28" s="66"/>
      <c r="U28" s="66"/>
      <c r="V28" s="76"/>
      <c r="W28" s="76"/>
    </row>
    <row r="29" spans="1:26" x14ac:dyDescent="0.2">
      <c r="A29" s="16" t="s">
        <v>69</v>
      </c>
      <c r="B29" s="9">
        <v>-1500</v>
      </c>
      <c r="C29" s="9">
        <v>-1500</v>
      </c>
      <c r="D29" s="9"/>
      <c r="E29" s="9"/>
      <c r="F29" s="9"/>
      <c r="G29" s="9">
        <v>1500</v>
      </c>
      <c r="H29" s="23">
        <f t="shared" si="0"/>
        <v>0</v>
      </c>
      <c r="I29" s="10">
        <v>-1500</v>
      </c>
      <c r="J29" s="10">
        <v>-1500</v>
      </c>
      <c r="K29" s="10"/>
      <c r="L29" s="10"/>
      <c r="M29" s="10"/>
      <c r="N29" s="10">
        <v>1500</v>
      </c>
      <c r="O29" s="10">
        <f t="shared" si="1"/>
        <v>0</v>
      </c>
      <c r="P29" s="66">
        <v>1500</v>
      </c>
      <c r="Q29" s="66"/>
      <c r="R29" s="66"/>
      <c r="S29" s="66"/>
      <c r="T29" s="66"/>
      <c r="U29" s="66"/>
      <c r="V29" s="76"/>
      <c r="W29" s="76"/>
    </row>
    <row r="30" spans="1:26" x14ac:dyDescent="0.2">
      <c r="A30" s="16" t="s">
        <v>121</v>
      </c>
      <c r="B30" s="9">
        <v>-3000</v>
      </c>
      <c r="C30" s="9">
        <v>-3000</v>
      </c>
      <c r="D30" s="9"/>
      <c r="E30" s="9"/>
      <c r="F30" s="9"/>
      <c r="G30" s="9">
        <v>3000</v>
      </c>
      <c r="H30" s="23">
        <f t="shared" si="0"/>
        <v>0</v>
      </c>
      <c r="I30" s="10">
        <v>-3000</v>
      </c>
      <c r="J30" s="10">
        <v>-3000</v>
      </c>
      <c r="K30" s="10"/>
      <c r="L30" s="10"/>
      <c r="M30" s="10"/>
      <c r="N30" s="10">
        <v>3000</v>
      </c>
      <c r="O30" s="10">
        <f t="shared" si="1"/>
        <v>0</v>
      </c>
      <c r="P30" s="66">
        <v>3000</v>
      </c>
      <c r="Q30" s="66"/>
      <c r="R30" s="66"/>
      <c r="S30" s="66"/>
      <c r="T30" s="66"/>
      <c r="U30" s="66"/>
      <c r="V30" s="76"/>
      <c r="W30" s="76"/>
    </row>
    <row r="31" spans="1:26" x14ac:dyDescent="0.2">
      <c r="A31" s="16" t="s">
        <v>71</v>
      </c>
      <c r="B31" s="9">
        <v>-6000</v>
      </c>
      <c r="C31" s="9">
        <v>-6000</v>
      </c>
      <c r="D31" s="9"/>
      <c r="E31" s="9"/>
      <c r="F31" s="9"/>
      <c r="G31" s="9">
        <v>6000</v>
      </c>
      <c r="H31" s="23">
        <f t="shared" si="0"/>
        <v>0</v>
      </c>
      <c r="I31" s="10">
        <v>-6000</v>
      </c>
      <c r="J31" s="10">
        <v>-6000</v>
      </c>
      <c r="K31" s="10"/>
      <c r="L31" s="10"/>
      <c r="M31" s="10"/>
      <c r="N31" s="10">
        <v>6000</v>
      </c>
      <c r="O31" s="10">
        <f t="shared" si="1"/>
        <v>0</v>
      </c>
      <c r="P31" s="66">
        <v>6000</v>
      </c>
      <c r="Q31" s="66"/>
      <c r="R31" s="66"/>
      <c r="S31" s="66"/>
      <c r="T31" s="66"/>
      <c r="U31" s="66"/>
      <c r="V31" s="76"/>
      <c r="W31" s="76"/>
    </row>
    <row r="32" spans="1:26" x14ac:dyDescent="0.2">
      <c r="A32" s="16" t="s">
        <v>72</v>
      </c>
      <c r="B32" s="9">
        <v>-4000</v>
      </c>
      <c r="C32" s="9">
        <v>-4000</v>
      </c>
      <c r="D32" s="9"/>
      <c r="E32" s="9"/>
      <c r="F32" s="9"/>
      <c r="G32" s="9">
        <v>4000</v>
      </c>
      <c r="H32" s="23">
        <f t="shared" si="0"/>
        <v>0</v>
      </c>
      <c r="I32" s="10">
        <v>-4000</v>
      </c>
      <c r="J32" s="10">
        <v>-4000</v>
      </c>
      <c r="K32" s="10"/>
      <c r="L32" s="10"/>
      <c r="M32" s="10"/>
      <c r="N32" s="10">
        <v>4000</v>
      </c>
      <c r="O32" s="10">
        <f t="shared" si="1"/>
        <v>0</v>
      </c>
      <c r="P32" s="66">
        <v>4000</v>
      </c>
      <c r="Q32" s="66"/>
      <c r="R32" s="66"/>
      <c r="S32" s="66"/>
      <c r="T32" s="66"/>
      <c r="U32" s="66"/>
      <c r="V32" s="76"/>
      <c r="W32" s="76"/>
    </row>
    <row r="33" spans="1:24" x14ac:dyDescent="0.2">
      <c r="A33" s="16" t="s">
        <v>73</v>
      </c>
      <c r="B33" s="9">
        <v>-2000</v>
      </c>
      <c r="C33" s="9">
        <v>-2000</v>
      </c>
      <c r="D33" s="9"/>
      <c r="E33" s="9"/>
      <c r="F33" s="9"/>
      <c r="G33" s="9">
        <v>2000</v>
      </c>
      <c r="H33" s="23">
        <f t="shared" si="0"/>
        <v>0</v>
      </c>
      <c r="I33" s="10">
        <v>-2000</v>
      </c>
      <c r="J33" s="10">
        <v>-2000</v>
      </c>
      <c r="K33" s="10"/>
      <c r="L33" s="10"/>
      <c r="M33" s="10"/>
      <c r="N33" s="10">
        <v>2000</v>
      </c>
      <c r="O33" s="10">
        <f t="shared" si="1"/>
        <v>0</v>
      </c>
      <c r="P33" s="66">
        <v>2000</v>
      </c>
      <c r="Q33" s="66"/>
      <c r="R33" s="66"/>
      <c r="S33" s="66"/>
      <c r="T33" s="66"/>
      <c r="U33" s="66"/>
      <c r="V33" s="76"/>
      <c r="W33" s="76"/>
    </row>
    <row r="34" spans="1:24" x14ac:dyDescent="0.2">
      <c r="A34" s="16" t="s">
        <v>74</v>
      </c>
      <c r="B34" s="9">
        <v>-2000</v>
      </c>
      <c r="C34" s="9">
        <v>-2000</v>
      </c>
      <c r="D34" s="9"/>
      <c r="E34" s="9"/>
      <c r="F34" s="9"/>
      <c r="G34" s="9">
        <v>2000</v>
      </c>
      <c r="H34" s="23">
        <f t="shared" si="0"/>
        <v>0</v>
      </c>
      <c r="I34" s="10">
        <v>-2000</v>
      </c>
      <c r="J34" s="10">
        <v>-2000</v>
      </c>
      <c r="K34" s="10"/>
      <c r="L34" s="10"/>
      <c r="M34" s="10"/>
      <c r="N34" s="10">
        <v>2000</v>
      </c>
      <c r="O34" s="10">
        <f t="shared" si="1"/>
        <v>0</v>
      </c>
      <c r="P34" s="66">
        <v>2000</v>
      </c>
      <c r="Q34" s="66"/>
      <c r="R34" s="66"/>
      <c r="S34" s="66"/>
      <c r="T34" s="66"/>
      <c r="U34" s="66"/>
      <c r="V34" s="76"/>
      <c r="W34" s="76"/>
    </row>
    <row r="35" spans="1:24" x14ac:dyDescent="0.2">
      <c r="A35" s="16" t="s">
        <v>75</v>
      </c>
      <c r="B35" s="9">
        <v>-70000</v>
      </c>
      <c r="C35" s="9">
        <v>-70000</v>
      </c>
      <c r="D35" s="9"/>
      <c r="E35" s="9"/>
      <c r="F35" s="9"/>
      <c r="G35" s="9">
        <v>70000</v>
      </c>
      <c r="H35" s="23">
        <f t="shared" si="0"/>
        <v>0</v>
      </c>
      <c r="I35" s="10">
        <v>-125000</v>
      </c>
      <c r="J35" s="10">
        <v>-150000</v>
      </c>
      <c r="K35" s="10"/>
      <c r="L35" s="10">
        <v>100000</v>
      </c>
      <c r="M35" s="10"/>
      <c r="N35" s="10">
        <v>25000</v>
      </c>
      <c r="O35" s="10">
        <f t="shared" si="1"/>
        <v>-25000</v>
      </c>
      <c r="P35" s="66">
        <v>0</v>
      </c>
      <c r="Q35" s="66"/>
      <c r="R35" s="66"/>
      <c r="S35" s="66"/>
      <c r="T35" s="66"/>
      <c r="U35" s="66"/>
      <c r="V35" s="76"/>
      <c r="W35" s="76"/>
    </row>
    <row r="36" spans="1:24" x14ac:dyDescent="0.2">
      <c r="A36" s="16" t="s">
        <v>76</v>
      </c>
      <c r="B36" s="9">
        <v>-2000</v>
      </c>
      <c r="C36" s="9">
        <v>-2000</v>
      </c>
      <c r="D36" s="9"/>
      <c r="E36" s="9"/>
      <c r="F36" s="9"/>
      <c r="G36" s="9">
        <v>2000</v>
      </c>
      <c r="H36" s="23">
        <f t="shared" si="0"/>
        <v>0</v>
      </c>
      <c r="I36" s="10">
        <v>-2000</v>
      </c>
      <c r="J36" s="10">
        <v>-2000</v>
      </c>
      <c r="K36" s="10"/>
      <c r="L36" s="10"/>
      <c r="M36" s="10"/>
      <c r="N36" s="10">
        <v>2000</v>
      </c>
      <c r="O36" s="10">
        <f t="shared" si="1"/>
        <v>0</v>
      </c>
      <c r="P36" s="66">
        <v>2000</v>
      </c>
      <c r="Q36" s="66"/>
      <c r="R36" s="66"/>
      <c r="S36" s="66"/>
      <c r="T36" s="66"/>
      <c r="U36" s="66"/>
      <c r="V36" s="76"/>
      <c r="W36" s="76"/>
    </row>
    <row r="37" spans="1:24" x14ac:dyDescent="0.2">
      <c r="A37" s="16" t="s">
        <v>77</v>
      </c>
      <c r="B37" s="9">
        <v>-2000</v>
      </c>
      <c r="C37" s="9">
        <v>-2000</v>
      </c>
      <c r="D37" s="9"/>
      <c r="E37" s="9"/>
      <c r="F37" s="9"/>
      <c r="G37" s="9">
        <v>2000</v>
      </c>
      <c r="H37" s="23">
        <f t="shared" si="0"/>
        <v>0</v>
      </c>
      <c r="I37" s="10">
        <v>-2000</v>
      </c>
      <c r="J37" s="10">
        <v>-2000</v>
      </c>
      <c r="K37" s="10"/>
      <c r="L37" s="10"/>
      <c r="M37" s="10"/>
      <c r="N37" s="10">
        <v>2000</v>
      </c>
      <c r="O37" s="10">
        <f t="shared" si="1"/>
        <v>0</v>
      </c>
      <c r="P37" s="66">
        <v>2000</v>
      </c>
      <c r="Q37" s="66"/>
      <c r="R37" s="66"/>
      <c r="S37" s="66"/>
      <c r="T37" s="66"/>
      <c r="U37" s="66"/>
      <c r="V37" s="76"/>
      <c r="W37" s="76"/>
    </row>
    <row r="38" spans="1:24" x14ac:dyDescent="0.2">
      <c r="A38" s="16" t="s">
        <v>78</v>
      </c>
      <c r="B38" s="9">
        <v>-5000</v>
      </c>
      <c r="C38" s="9">
        <v>-5000</v>
      </c>
      <c r="D38" s="9"/>
      <c r="E38" s="9"/>
      <c r="F38" s="9"/>
      <c r="G38" s="9">
        <v>5000</v>
      </c>
      <c r="H38" s="23">
        <f t="shared" si="0"/>
        <v>0</v>
      </c>
      <c r="I38" s="24">
        <v>-5000</v>
      </c>
      <c r="J38" s="10">
        <v>-5000</v>
      </c>
      <c r="K38" s="10"/>
      <c r="L38" s="10"/>
      <c r="M38" s="10"/>
      <c r="N38" s="10">
        <v>5000</v>
      </c>
      <c r="O38" s="10">
        <f t="shared" si="1"/>
        <v>0</v>
      </c>
      <c r="P38" s="66">
        <v>5000</v>
      </c>
      <c r="Q38" s="66"/>
      <c r="R38" s="66"/>
      <c r="S38" s="66"/>
      <c r="T38" s="66"/>
      <c r="U38" s="66"/>
      <c r="V38" s="76"/>
      <c r="W38" s="76"/>
    </row>
    <row r="39" spans="1:24" x14ac:dyDescent="0.2">
      <c r="A39" s="16" t="s">
        <v>79</v>
      </c>
      <c r="B39" s="9">
        <v>-5000</v>
      </c>
      <c r="C39" s="9">
        <v>-5000</v>
      </c>
      <c r="D39" s="9"/>
      <c r="E39" s="9"/>
      <c r="F39" s="9"/>
      <c r="G39" s="13">
        <v>5000</v>
      </c>
      <c r="H39" s="23">
        <f t="shared" si="0"/>
        <v>0</v>
      </c>
      <c r="I39" s="25">
        <v>-5000</v>
      </c>
      <c r="J39" s="11">
        <v>-5000</v>
      </c>
      <c r="K39" s="11"/>
      <c r="L39" s="11"/>
      <c r="M39" s="11"/>
      <c r="N39" s="11">
        <v>5000</v>
      </c>
      <c r="O39" s="10">
        <f t="shared" si="1"/>
        <v>0</v>
      </c>
      <c r="P39" s="65">
        <v>12000</v>
      </c>
      <c r="Q39" s="65"/>
      <c r="R39" s="65"/>
      <c r="S39" s="65"/>
      <c r="T39" s="65"/>
      <c r="U39" s="65"/>
      <c r="V39" s="76"/>
      <c r="W39" s="76"/>
    </row>
    <row r="40" spans="1:24" x14ac:dyDescent="0.2">
      <c r="A40" s="26"/>
      <c r="B40" s="27"/>
      <c r="C40" s="27"/>
      <c r="D40" s="27"/>
      <c r="E40" s="27"/>
      <c r="F40" s="27"/>
      <c r="G40" s="28"/>
      <c r="H40" s="28"/>
      <c r="I40" s="62">
        <f>SUM(I28:I39)</f>
        <v>-164343</v>
      </c>
      <c r="J40" s="28"/>
      <c r="K40" s="28"/>
      <c r="L40" s="62"/>
      <c r="M40" s="28"/>
      <c r="N40" s="28"/>
      <c r="O40" s="28"/>
      <c r="P40" s="62">
        <f>SUM(P28:P39)</f>
        <v>46500</v>
      </c>
      <c r="Q40" s="62">
        <f t="shared" ref="Q40:U40" si="2">SUM(Q28:Q39)</f>
        <v>0</v>
      </c>
      <c r="R40" s="62">
        <f t="shared" si="2"/>
        <v>0</v>
      </c>
      <c r="S40" s="62">
        <f t="shared" si="2"/>
        <v>0</v>
      </c>
      <c r="T40" s="62">
        <f t="shared" si="2"/>
        <v>0</v>
      </c>
      <c r="U40" s="62">
        <f t="shared" si="2"/>
        <v>0</v>
      </c>
      <c r="V40" s="62"/>
      <c r="W40" s="62"/>
    </row>
    <row r="41" spans="1:24" x14ac:dyDescent="0.2">
      <c r="A41" s="29" t="s">
        <v>80</v>
      </c>
      <c r="B41" s="9">
        <v>0</v>
      </c>
      <c r="C41" s="9">
        <v>-44000</v>
      </c>
      <c r="D41" s="9">
        <v>44000</v>
      </c>
      <c r="E41" s="9"/>
      <c r="F41" s="9"/>
      <c r="G41" s="13"/>
      <c r="H41" s="23">
        <f t="shared" ref="H41:H59" si="3">SUM(C41:G41)</f>
        <v>0</v>
      </c>
      <c r="I41" s="11">
        <v>0</v>
      </c>
      <c r="J41" s="11">
        <v>0</v>
      </c>
      <c r="K41" s="11"/>
      <c r="L41" s="11"/>
      <c r="M41" s="11"/>
      <c r="N41" s="11"/>
      <c r="O41" s="10">
        <f t="shared" ref="O41:O60" si="4">SUM(J41:N41)</f>
        <v>0</v>
      </c>
      <c r="P41" s="66"/>
      <c r="Q41" s="66"/>
      <c r="R41" s="66"/>
      <c r="S41" s="66"/>
      <c r="T41" s="66"/>
      <c r="U41" s="65">
        <f t="shared" ref="U41:U62" si="5">SUM(P41:T41)</f>
        <v>0</v>
      </c>
      <c r="V41" s="77" t="s">
        <v>129</v>
      </c>
      <c r="W41" s="77" t="s">
        <v>137</v>
      </c>
      <c r="X41" s="1" t="s">
        <v>125</v>
      </c>
    </row>
    <row r="42" spans="1:24" x14ac:dyDescent="0.2">
      <c r="A42" s="29" t="s">
        <v>164</v>
      </c>
      <c r="B42" s="9">
        <v>-18000</v>
      </c>
      <c r="C42" s="9">
        <v>-18000</v>
      </c>
      <c r="D42" s="9">
        <v>0</v>
      </c>
      <c r="E42" s="9"/>
      <c r="F42" s="9"/>
      <c r="G42" s="15">
        <v>18000</v>
      </c>
      <c r="H42" s="23">
        <f t="shared" si="3"/>
        <v>0</v>
      </c>
      <c r="I42" s="11">
        <v>-5000</v>
      </c>
      <c r="J42" s="11">
        <v>-5000</v>
      </c>
      <c r="K42" s="11"/>
      <c r="L42" s="11">
        <v>971</v>
      </c>
      <c r="M42" s="11"/>
      <c r="N42" s="11">
        <f>5000-971</f>
        <v>4029</v>
      </c>
      <c r="O42" s="10">
        <f t="shared" si="4"/>
        <v>0</v>
      </c>
      <c r="P42" s="66">
        <v>-5000</v>
      </c>
      <c r="Q42" s="66"/>
      <c r="R42" s="66"/>
      <c r="S42" s="66"/>
      <c r="T42" s="66">
        <v>5000</v>
      </c>
      <c r="U42" s="65">
        <f t="shared" si="5"/>
        <v>0</v>
      </c>
      <c r="V42" s="76" t="s">
        <v>147</v>
      </c>
      <c r="W42" s="76" t="s">
        <v>152</v>
      </c>
      <c r="X42" s="1" t="s">
        <v>146</v>
      </c>
    </row>
    <row r="43" spans="1:24" x14ac:dyDescent="0.2">
      <c r="A43" s="29" t="s">
        <v>82</v>
      </c>
      <c r="B43" s="9">
        <v>0</v>
      </c>
      <c r="C43" s="9"/>
      <c r="D43" s="9"/>
      <c r="E43" s="9"/>
      <c r="F43" s="9"/>
      <c r="G43" s="9"/>
      <c r="H43" s="23">
        <f t="shared" si="3"/>
        <v>0</v>
      </c>
      <c r="I43" s="10">
        <v>0</v>
      </c>
      <c r="J43" s="10"/>
      <c r="K43" s="10"/>
      <c r="L43" s="10"/>
      <c r="M43" s="10"/>
      <c r="N43" s="10"/>
      <c r="O43" s="10">
        <f t="shared" si="4"/>
        <v>0</v>
      </c>
      <c r="P43" s="65"/>
      <c r="Q43" s="65"/>
      <c r="R43" s="65"/>
      <c r="S43" s="65"/>
      <c r="T43" s="65"/>
      <c r="U43" s="65">
        <f t="shared" si="5"/>
        <v>0</v>
      </c>
      <c r="V43" s="76" t="s">
        <v>147</v>
      </c>
      <c r="W43" s="77" t="s">
        <v>137</v>
      </c>
      <c r="X43" s="1" t="s">
        <v>148</v>
      </c>
    </row>
    <row r="44" spans="1:24" x14ac:dyDescent="0.2">
      <c r="A44" s="30" t="s">
        <v>83</v>
      </c>
      <c r="B44" s="22">
        <v>0</v>
      </c>
      <c r="C44" s="22"/>
      <c r="D44" s="22"/>
      <c r="E44" s="22"/>
      <c r="F44" s="22"/>
      <c r="G44" s="22"/>
      <c r="H44" s="23">
        <f t="shared" si="3"/>
        <v>0</v>
      </c>
      <c r="I44" s="31">
        <v>0</v>
      </c>
      <c r="J44" s="31"/>
      <c r="K44" s="31"/>
      <c r="L44" s="31"/>
      <c r="M44" s="31"/>
      <c r="N44" s="31"/>
      <c r="O44" s="10">
        <f t="shared" si="4"/>
        <v>0</v>
      </c>
      <c r="P44" s="68"/>
      <c r="Q44" s="68"/>
      <c r="R44" s="68"/>
      <c r="S44" s="68"/>
      <c r="T44" s="68"/>
      <c r="U44" s="65">
        <f t="shared" si="5"/>
        <v>0</v>
      </c>
      <c r="V44" s="77" t="s">
        <v>129</v>
      </c>
      <c r="W44" s="77" t="s">
        <v>137</v>
      </c>
      <c r="X44" s="1" t="s">
        <v>138</v>
      </c>
    </row>
    <row r="45" spans="1:24" x14ac:dyDescent="0.2">
      <c r="A45" s="30" t="s">
        <v>84</v>
      </c>
      <c r="B45" s="22">
        <v>0</v>
      </c>
      <c r="C45" s="22"/>
      <c r="D45" s="22"/>
      <c r="E45" s="22"/>
      <c r="F45" s="22"/>
      <c r="G45" s="22"/>
      <c r="H45" s="23">
        <f t="shared" si="3"/>
        <v>0</v>
      </c>
      <c r="I45" s="31">
        <v>0</v>
      </c>
      <c r="J45" s="31"/>
      <c r="K45" s="31"/>
      <c r="L45" s="31"/>
      <c r="M45" s="31"/>
      <c r="N45" s="31"/>
      <c r="O45" s="10">
        <f t="shared" si="4"/>
        <v>0</v>
      </c>
      <c r="P45" s="68"/>
      <c r="Q45" s="68"/>
      <c r="R45" s="68"/>
      <c r="S45" s="68"/>
      <c r="T45" s="68"/>
      <c r="U45" s="65">
        <f t="shared" si="5"/>
        <v>0</v>
      </c>
      <c r="V45" s="76" t="s">
        <v>128</v>
      </c>
      <c r="W45" s="76" t="s">
        <v>143</v>
      </c>
      <c r="X45" s="81" t="s">
        <v>149</v>
      </c>
    </row>
    <row r="46" spans="1:24" x14ac:dyDescent="0.2">
      <c r="A46" s="30" t="s">
        <v>85</v>
      </c>
      <c r="B46" s="22">
        <v>0</v>
      </c>
      <c r="C46" s="22"/>
      <c r="D46" s="22"/>
      <c r="E46" s="22"/>
      <c r="F46" s="22"/>
      <c r="G46" s="22"/>
      <c r="H46" s="23">
        <f t="shared" si="3"/>
        <v>0</v>
      </c>
      <c r="I46" s="31">
        <v>0</v>
      </c>
      <c r="J46" s="31">
        <v>-11000</v>
      </c>
      <c r="K46" s="31">
        <v>11000</v>
      </c>
      <c r="L46" s="31"/>
      <c r="M46" s="31"/>
      <c r="N46" s="31"/>
      <c r="O46" s="10">
        <f t="shared" si="4"/>
        <v>0</v>
      </c>
      <c r="P46" s="68">
        <v>-15000</v>
      </c>
      <c r="Q46" s="68">
        <v>15000</v>
      </c>
      <c r="R46" s="68"/>
      <c r="S46" s="68"/>
      <c r="T46" s="68"/>
      <c r="U46" s="65">
        <f t="shared" si="5"/>
        <v>0</v>
      </c>
      <c r="V46" s="77" t="s">
        <v>145</v>
      </c>
      <c r="W46" s="80" t="s">
        <v>139</v>
      </c>
      <c r="X46" s="1" t="s">
        <v>144</v>
      </c>
    </row>
    <row r="47" spans="1:24" x14ac:dyDescent="0.2">
      <c r="A47" s="30" t="s">
        <v>86</v>
      </c>
      <c r="B47" s="22">
        <v>0</v>
      </c>
      <c r="C47" s="22"/>
      <c r="D47" s="22"/>
      <c r="E47" s="22"/>
      <c r="F47" s="22"/>
      <c r="G47" s="22"/>
      <c r="H47" s="23">
        <f t="shared" si="3"/>
        <v>0</v>
      </c>
      <c r="I47" s="31">
        <v>0</v>
      </c>
      <c r="J47" s="31"/>
      <c r="K47" s="31"/>
      <c r="L47" s="31"/>
      <c r="M47" s="31"/>
      <c r="N47" s="31"/>
      <c r="O47" s="10">
        <f t="shared" si="4"/>
        <v>0</v>
      </c>
      <c r="P47" s="68"/>
      <c r="Q47" s="68"/>
      <c r="R47" s="68"/>
      <c r="S47" s="68"/>
      <c r="T47" s="68"/>
      <c r="U47" s="65">
        <f t="shared" si="5"/>
        <v>0</v>
      </c>
      <c r="V47" s="76" t="s">
        <v>128</v>
      </c>
      <c r="W47" s="76" t="s">
        <v>143</v>
      </c>
      <c r="X47" s="1" t="s">
        <v>150</v>
      </c>
    </row>
    <row r="48" spans="1:24" x14ac:dyDescent="0.2">
      <c r="A48" s="30" t="s">
        <v>87</v>
      </c>
      <c r="B48" s="22">
        <v>0</v>
      </c>
      <c r="C48" s="22"/>
      <c r="D48" s="22"/>
      <c r="E48" s="22"/>
      <c r="F48" s="22"/>
      <c r="G48" s="22"/>
      <c r="H48" s="23">
        <f t="shared" si="3"/>
        <v>0</v>
      </c>
      <c r="I48" s="31">
        <v>-2500</v>
      </c>
      <c r="J48" s="31">
        <v>-2500</v>
      </c>
      <c r="K48" s="31"/>
      <c r="L48" s="31">
        <v>2500</v>
      </c>
      <c r="M48" s="31"/>
      <c r="N48" s="31"/>
      <c r="O48" s="10">
        <f t="shared" si="4"/>
        <v>0</v>
      </c>
      <c r="P48" s="68">
        <v>-10000</v>
      </c>
      <c r="Q48" s="68"/>
      <c r="R48" s="68"/>
      <c r="S48" s="68"/>
      <c r="T48" s="68">
        <v>10000</v>
      </c>
      <c r="U48" s="65">
        <f t="shared" si="5"/>
        <v>0</v>
      </c>
      <c r="V48" s="76" t="s">
        <v>128</v>
      </c>
      <c r="W48" s="76" t="s">
        <v>158</v>
      </c>
      <c r="X48" s="1" t="s">
        <v>157</v>
      </c>
    </row>
    <row r="49" spans="1:24" x14ac:dyDescent="0.2">
      <c r="A49" s="30" t="s">
        <v>88</v>
      </c>
      <c r="B49" s="22">
        <v>-2000</v>
      </c>
      <c r="C49" s="22">
        <v>-2000</v>
      </c>
      <c r="D49" s="22"/>
      <c r="E49" s="22"/>
      <c r="F49" s="22"/>
      <c r="G49" s="22">
        <v>2000</v>
      </c>
      <c r="H49" s="23">
        <f t="shared" si="3"/>
        <v>0</v>
      </c>
      <c r="I49" s="31">
        <v>-2500</v>
      </c>
      <c r="J49" s="31">
        <v>-13300</v>
      </c>
      <c r="K49" s="31"/>
      <c r="L49" s="31"/>
      <c r="M49" s="31"/>
      <c r="N49" s="31">
        <v>2500</v>
      </c>
      <c r="O49" s="10">
        <f t="shared" si="4"/>
        <v>-10800</v>
      </c>
      <c r="P49" s="68">
        <v>-7750</v>
      </c>
      <c r="Q49" s="68"/>
      <c r="R49" s="68"/>
      <c r="S49" s="68"/>
      <c r="T49" s="68">
        <v>7750</v>
      </c>
      <c r="U49" s="65">
        <f t="shared" si="5"/>
        <v>0</v>
      </c>
      <c r="V49" s="77" t="s">
        <v>129</v>
      </c>
      <c r="W49" s="77" t="s">
        <v>139</v>
      </c>
      <c r="X49" s="1" t="s">
        <v>126</v>
      </c>
    </row>
    <row r="50" spans="1:24" x14ac:dyDescent="0.2">
      <c r="A50" s="30" t="s">
        <v>89</v>
      </c>
      <c r="B50" s="22">
        <v>0</v>
      </c>
      <c r="C50" s="22"/>
      <c r="D50" s="22"/>
      <c r="E50" s="22"/>
      <c r="F50" s="22"/>
      <c r="G50" s="22">
        <v>0</v>
      </c>
      <c r="H50" s="23">
        <f t="shared" si="3"/>
        <v>0</v>
      </c>
      <c r="I50" s="31">
        <v>0</v>
      </c>
      <c r="J50" s="31"/>
      <c r="K50" s="31"/>
      <c r="L50" s="31"/>
      <c r="M50" s="31"/>
      <c r="N50" s="31"/>
      <c r="O50" s="10">
        <f t="shared" si="4"/>
        <v>0</v>
      </c>
      <c r="P50" s="68"/>
      <c r="Q50" s="68"/>
      <c r="R50" s="68"/>
      <c r="S50" s="68"/>
      <c r="T50" s="68"/>
      <c r="U50" s="65">
        <f t="shared" si="5"/>
        <v>0</v>
      </c>
      <c r="V50" s="76" t="s">
        <v>128</v>
      </c>
      <c r="W50" s="76" t="s">
        <v>151</v>
      </c>
      <c r="X50" s="76" t="s">
        <v>151</v>
      </c>
    </row>
    <row r="51" spans="1:24" x14ac:dyDescent="0.2">
      <c r="A51" s="30" t="s">
        <v>90</v>
      </c>
      <c r="B51" s="22">
        <v>-2123</v>
      </c>
      <c r="C51" s="22">
        <v>-42000</v>
      </c>
      <c r="D51" s="22"/>
      <c r="E51" s="22">
        <v>39877</v>
      </c>
      <c r="F51" s="22"/>
      <c r="G51" s="32">
        <v>0</v>
      </c>
      <c r="H51" s="23">
        <f t="shared" si="3"/>
        <v>-2123</v>
      </c>
      <c r="I51" s="33">
        <v>-2179</v>
      </c>
      <c r="J51" s="33">
        <v>-42000</v>
      </c>
      <c r="K51" s="33">
        <v>39821</v>
      </c>
      <c r="L51" s="33"/>
      <c r="M51" s="33">
        <v>2179</v>
      </c>
      <c r="N51" s="33"/>
      <c r="O51" s="10">
        <f t="shared" si="4"/>
        <v>0</v>
      </c>
      <c r="P51" s="69"/>
      <c r="Q51" s="69"/>
      <c r="R51" s="69"/>
      <c r="S51" s="69"/>
      <c r="T51" s="69"/>
      <c r="U51" s="65">
        <f t="shared" si="5"/>
        <v>0</v>
      </c>
      <c r="V51" s="77" t="s">
        <v>129</v>
      </c>
      <c r="W51" s="77" t="s">
        <v>137</v>
      </c>
      <c r="X51" s="1" t="s">
        <v>130</v>
      </c>
    </row>
    <row r="52" spans="1:24" x14ac:dyDescent="0.2">
      <c r="A52" s="30" t="s">
        <v>91</v>
      </c>
      <c r="B52" s="22">
        <v>-7000</v>
      </c>
      <c r="C52" s="22">
        <v>-15000</v>
      </c>
      <c r="D52" s="22"/>
      <c r="E52" s="22">
        <v>7000</v>
      </c>
      <c r="F52" s="22"/>
      <c r="G52" s="23">
        <v>0</v>
      </c>
      <c r="H52" s="23">
        <f t="shared" si="3"/>
        <v>-8000</v>
      </c>
      <c r="I52" s="34">
        <v>0</v>
      </c>
      <c r="J52" s="34">
        <v>-15000</v>
      </c>
      <c r="K52" s="34">
        <v>15000</v>
      </c>
      <c r="L52" s="34"/>
      <c r="M52" s="34"/>
      <c r="N52" s="34"/>
      <c r="O52" s="10">
        <f t="shared" si="4"/>
        <v>0</v>
      </c>
      <c r="P52" s="70">
        <v>-15000</v>
      </c>
      <c r="Q52" s="70"/>
      <c r="R52" s="70"/>
      <c r="S52" s="70"/>
      <c r="T52" s="70">
        <v>15000</v>
      </c>
      <c r="U52" s="65">
        <f t="shared" si="5"/>
        <v>0</v>
      </c>
      <c r="V52" s="76" t="s">
        <v>128</v>
      </c>
      <c r="W52" s="80" t="s">
        <v>140</v>
      </c>
      <c r="X52" s="1" t="s">
        <v>163</v>
      </c>
    </row>
    <row r="53" spans="1:24" x14ac:dyDescent="0.2">
      <c r="A53" s="30" t="s">
        <v>92</v>
      </c>
      <c r="B53" s="22">
        <v>0</v>
      </c>
      <c r="C53" s="22"/>
      <c r="D53" s="22"/>
      <c r="E53" s="22"/>
      <c r="F53" s="22"/>
      <c r="G53" s="23">
        <v>0</v>
      </c>
      <c r="H53" s="23">
        <f t="shared" si="3"/>
        <v>0</v>
      </c>
      <c r="I53" s="31">
        <v>0</v>
      </c>
      <c r="J53" s="31"/>
      <c r="K53" s="31"/>
      <c r="L53" s="31"/>
      <c r="M53" s="31"/>
      <c r="N53" s="31"/>
      <c r="O53" s="10">
        <f t="shared" si="4"/>
        <v>0</v>
      </c>
      <c r="P53" s="68"/>
      <c r="Q53" s="68"/>
      <c r="R53" s="68"/>
      <c r="S53" s="68"/>
      <c r="T53" s="68"/>
      <c r="U53" s="65">
        <f t="shared" si="5"/>
        <v>0</v>
      </c>
      <c r="V53" s="76" t="s">
        <v>128</v>
      </c>
      <c r="W53" s="76" t="s">
        <v>143</v>
      </c>
      <c r="X53" s="76" t="s">
        <v>143</v>
      </c>
    </row>
    <row r="54" spans="1:24" x14ac:dyDescent="0.2">
      <c r="A54" s="30" t="s">
        <v>93</v>
      </c>
      <c r="B54" s="22">
        <v>-2500</v>
      </c>
      <c r="C54" s="22">
        <v>-21000</v>
      </c>
      <c r="D54" s="22"/>
      <c r="E54" s="22"/>
      <c r="F54" s="22"/>
      <c r="G54" s="22">
        <v>2500</v>
      </c>
      <c r="H54" s="23">
        <f t="shared" si="3"/>
        <v>-18500</v>
      </c>
      <c r="I54" s="33">
        <v>-5000</v>
      </c>
      <c r="J54" s="33">
        <v>-36000</v>
      </c>
      <c r="K54" s="33">
        <v>31000</v>
      </c>
      <c r="L54" s="33">
        <v>5000</v>
      </c>
      <c r="M54" s="33"/>
      <c r="N54" s="33"/>
      <c r="O54" s="10">
        <f t="shared" si="4"/>
        <v>0</v>
      </c>
      <c r="P54" s="69"/>
      <c r="Q54" s="69"/>
      <c r="R54" s="69"/>
      <c r="S54" s="69"/>
      <c r="T54" s="69"/>
      <c r="U54" s="65">
        <f t="shared" si="5"/>
        <v>0</v>
      </c>
      <c r="V54" s="77" t="s">
        <v>129</v>
      </c>
      <c r="W54" s="77" t="s">
        <v>137</v>
      </c>
      <c r="X54" s="1" t="s">
        <v>131</v>
      </c>
    </row>
    <row r="55" spans="1:24" x14ac:dyDescent="0.2">
      <c r="A55" s="30" t="s">
        <v>94</v>
      </c>
      <c r="B55" s="22">
        <v>0</v>
      </c>
      <c r="C55" s="22"/>
      <c r="D55" s="22"/>
      <c r="E55" s="22"/>
      <c r="F55" s="22"/>
      <c r="G55" s="22">
        <v>0</v>
      </c>
      <c r="H55" s="23">
        <f t="shared" si="3"/>
        <v>0</v>
      </c>
      <c r="I55" s="31">
        <v>-10000</v>
      </c>
      <c r="J55" s="31">
        <v>-60000</v>
      </c>
      <c r="K55" s="31">
        <v>0</v>
      </c>
      <c r="L55" s="35">
        <v>10000</v>
      </c>
      <c r="M55" s="31"/>
      <c r="N55" s="31"/>
      <c r="O55" s="10">
        <f t="shared" si="4"/>
        <v>-50000</v>
      </c>
      <c r="P55" s="68">
        <v>-10000</v>
      </c>
      <c r="Q55" s="68"/>
      <c r="R55" s="71">
        <v>10000</v>
      </c>
      <c r="S55" s="68"/>
      <c r="T55" s="68"/>
      <c r="U55" s="65">
        <f t="shared" si="5"/>
        <v>0</v>
      </c>
      <c r="V55" s="76" t="s">
        <v>132</v>
      </c>
      <c r="W55" s="80" t="s">
        <v>159</v>
      </c>
      <c r="X55" s="1" t="s">
        <v>160</v>
      </c>
    </row>
    <row r="56" spans="1:24" x14ac:dyDescent="0.2">
      <c r="A56" s="30" t="s">
        <v>95</v>
      </c>
      <c r="B56" s="22">
        <v>-2500</v>
      </c>
      <c r="C56" s="22">
        <v>-15000</v>
      </c>
      <c r="D56" s="22"/>
      <c r="E56" s="22"/>
      <c r="F56" s="22"/>
      <c r="G56" s="23">
        <v>2500</v>
      </c>
      <c r="H56" s="23">
        <f t="shared" si="3"/>
        <v>-12500</v>
      </c>
      <c r="I56" s="33">
        <v>-2500</v>
      </c>
      <c r="J56" s="35">
        <v>-15000</v>
      </c>
      <c r="K56" s="33">
        <v>0</v>
      </c>
      <c r="L56" s="33">
        <v>0</v>
      </c>
      <c r="M56" s="33">
        <v>0</v>
      </c>
      <c r="N56" s="33">
        <v>2500</v>
      </c>
      <c r="O56" s="10">
        <f t="shared" si="4"/>
        <v>-12500</v>
      </c>
      <c r="P56" s="71">
        <v>-2500</v>
      </c>
      <c r="Q56" s="69"/>
      <c r="R56" s="69"/>
      <c r="S56" s="69"/>
      <c r="T56" s="69">
        <v>2500</v>
      </c>
      <c r="U56" s="65">
        <f t="shared" si="5"/>
        <v>0</v>
      </c>
      <c r="V56" s="77" t="s">
        <v>133</v>
      </c>
      <c r="W56" s="77" t="s">
        <v>137</v>
      </c>
      <c r="X56" s="1" t="s">
        <v>161</v>
      </c>
    </row>
    <row r="57" spans="1:24" x14ac:dyDescent="0.2">
      <c r="A57" s="30" t="s">
        <v>96</v>
      </c>
      <c r="B57" s="22">
        <v>0</v>
      </c>
      <c r="C57" s="22">
        <v>-205000</v>
      </c>
      <c r="D57" s="22">
        <v>187250</v>
      </c>
      <c r="E57" s="22"/>
      <c r="F57" s="22"/>
      <c r="G57" s="22">
        <v>0</v>
      </c>
      <c r="H57" s="23">
        <f t="shared" si="3"/>
        <v>-17750</v>
      </c>
      <c r="I57" s="33">
        <v>-17750</v>
      </c>
      <c r="J57" s="33">
        <v>-205000</v>
      </c>
      <c r="K57" s="33">
        <v>187250</v>
      </c>
      <c r="L57" s="33">
        <v>10000</v>
      </c>
      <c r="M57" s="33">
        <v>0</v>
      </c>
      <c r="N57" s="33">
        <v>7750</v>
      </c>
      <c r="O57" s="10">
        <f t="shared" si="4"/>
        <v>0</v>
      </c>
      <c r="P57" s="69">
        <v>-199000</v>
      </c>
      <c r="Q57" s="69">
        <v>184080</v>
      </c>
      <c r="R57" s="69">
        <v>2320</v>
      </c>
      <c r="S57" s="69"/>
      <c r="T57" s="69">
        <v>12600</v>
      </c>
      <c r="U57" s="65">
        <f t="shared" si="5"/>
        <v>0</v>
      </c>
      <c r="V57" s="77" t="s">
        <v>133</v>
      </c>
      <c r="W57" s="77" t="s">
        <v>137</v>
      </c>
      <c r="X57" s="1" t="s">
        <v>127</v>
      </c>
    </row>
    <row r="58" spans="1:24" x14ac:dyDescent="0.2">
      <c r="A58" s="30" t="s">
        <v>165</v>
      </c>
      <c r="B58" s="22">
        <v>-10000</v>
      </c>
      <c r="C58" s="22">
        <v>-14000</v>
      </c>
      <c r="D58" s="22"/>
      <c r="E58" s="22"/>
      <c r="F58" s="22"/>
      <c r="G58" s="23">
        <v>10000</v>
      </c>
      <c r="H58" s="23">
        <f t="shared" si="3"/>
        <v>-4000</v>
      </c>
      <c r="I58" s="33"/>
      <c r="J58" s="33"/>
      <c r="K58" s="33"/>
      <c r="L58" s="33"/>
      <c r="M58" s="33"/>
      <c r="N58" s="33"/>
      <c r="O58" s="10">
        <f t="shared" si="4"/>
        <v>0</v>
      </c>
      <c r="P58" s="69">
        <v>-5000</v>
      </c>
      <c r="Q58" s="69"/>
      <c r="R58" s="69"/>
      <c r="S58" s="69"/>
      <c r="T58" s="69">
        <v>5000</v>
      </c>
      <c r="U58" s="65">
        <f t="shared" si="5"/>
        <v>0</v>
      </c>
      <c r="V58" s="76" t="s">
        <v>132</v>
      </c>
      <c r="W58" s="77" t="s">
        <v>153</v>
      </c>
      <c r="X58" s="1" t="s">
        <v>154</v>
      </c>
    </row>
    <row r="59" spans="1:24" x14ac:dyDescent="0.2">
      <c r="A59" s="30" t="s">
        <v>98</v>
      </c>
      <c r="B59" s="22">
        <v>-2000</v>
      </c>
      <c r="C59" s="22">
        <v>-2000</v>
      </c>
      <c r="D59" s="22"/>
      <c r="E59" s="22"/>
      <c r="F59" s="22"/>
      <c r="G59" s="23">
        <v>2000</v>
      </c>
      <c r="H59" s="23">
        <f t="shared" si="3"/>
        <v>0</v>
      </c>
      <c r="I59" s="33"/>
      <c r="J59" s="33"/>
      <c r="K59" s="33"/>
      <c r="L59" s="33"/>
      <c r="M59" s="33"/>
      <c r="N59" s="33"/>
      <c r="O59" s="10">
        <f t="shared" si="4"/>
        <v>0</v>
      </c>
      <c r="P59" s="69">
        <v>-10500</v>
      </c>
      <c r="Q59" s="69">
        <v>0</v>
      </c>
      <c r="R59" s="69">
        <v>3350</v>
      </c>
      <c r="S59" s="69"/>
      <c r="T59" s="69">
        <v>7150</v>
      </c>
      <c r="U59" s="65">
        <f t="shared" si="5"/>
        <v>0</v>
      </c>
      <c r="V59" s="77" t="s">
        <v>133</v>
      </c>
      <c r="W59" s="77" t="s">
        <v>141</v>
      </c>
      <c r="X59" s="1" t="s">
        <v>124</v>
      </c>
    </row>
    <row r="60" spans="1:24" hidden="1" x14ac:dyDescent="0.2">
      <c r="A60" s="30" t="s">
        <v>99</v>
      </c>
      <c r="B60" s="22"/>
      <c r="C60" s="22"/>
      <c r="D60" s="22"/>
      <c r="E60" s="22"/>
      <c r="F60" s="22"/>
      <c r="G60" s="23"/>
      <c r="H60" s="23"/>
      <c r="I60" s="33">
        <v>-8000</v>
      </c>
      <c r="J60" s="33">
        <v>-11000</v>
      </c>
      <c r="K60" s="33">
        <v>3000</v>
      </c>
      <c r="L60" s="33"/>
      <c r="M60" s="33"/>
      <c r="N60" s="33">
        <v>8000</v>
      </c>
      <c r="O60" s="10">
        <f t="shared" si="4"/>
        <v>0</v>
      </c>
      <c r="P60" s="69"/>
      <c r="Q60" s="69"/>
      <c r="R60" s="69"/>
      <c r="S60" s="69"/>
      <c r="T60" s="69"/>
      <c r="U60" s="65">
        <f t="shared" si="5"/>
        <v>0</v>
      </c>
      <c r="V60" s="76" t="s">
        <v>142</v>
      </c>
      <c r="W60" s="76"/>
    </row>
    <row r="61" spans="1:24" hidden="1" x14ac:dyDescent="0.2">
      <c r="A61" s="30" t="s">
        <v>122</v>
      </c>
      <c r="B61" s="22"/>
      <c r="C61" s="22"/>
      <c r="D61" s="22"/>
      <c r="E61" s="22"/>
      <c r="F61" s="22"/>
      <c r="G61" s="23"/>
      <c r="H61" s="23"/>
      <c r="I61" s="33"/>
      <c r="J61" s="33"/>
      <c r="K61" s="33"/>
      <c r="L61" s="33"/>
      <c r="M61" s="33"/>
      <c r="N61" s="33"/>
      <c r="O61" s="10"/>
      <c r="P61" s="69"/>
      <c r="Q61" s="69"/>
      <c r="R61" s="69"/>
      <c r="S61" s="69"/>
      <c r="T61" s="69"/>
      <c r="U61" s="65">
        <f t="shared" si="5"/>
        <v>0</v>
      </c>
      <c r="V61" s="76" t="s">
        <v>142</v>
      </c>
      <c r="W61" s="76"/>
    </row>
    <row r="62" spans="1:24" x14ac:dyDescent="0.2">
      <c r="A62" s="30" t="s">
        <v>100</v>
      </c>
      <c r="B62" s="22">
        <v>-4000</v>
      </c>
      <c r="C62" s="22">
        <v>-4000</v>
      </c>
      <c r="D62" s="22"/>
      <c r="E62" s="22"/>
      <c r="F62" s="22"/>
      <c r="G62" s="23">
        <v>4000</v>
      </c>
      <c r="H62" s="23">
        <f>SUM(C62:G62)</f>
        <v>0</v>
      </c>
      <c r="I62" s="34">
        <v>-4200</v>
      </c>
      <c r="J62" s="34">
        <v>-4200</v>
      </c>
      <c r="K62" s="34"/>
      <c r="L62" s="34"/>
      <c r="M62" s="34"/>
      <c r="N62" s="34">
        <v>4200</v>
      </c>
      <c r="O62" s="10">
        <f>SUM(J62:N62)</f>
        <v>0</v>
      </c>
      <c r="P62" s="69">
        <v>-30500</v>
      </c>
      <c r="Q62" s="69">
        <v>12500</v>
      </c>
      <c r="R62" s="69">
        <v>3614</v>
      </c>
      <c r="S62" s="69"/>
      <c r="T62" s="69">
        <f>14386</f>
        <v>14386</v>
      </c>
      <c r="U62" s="65">
        <f t="shared" si="5"/>
        <v>0</v>
      </c>
      <c r="V62" s="77" t="s">
        <v>133</v>
      </c>
      <c r="W62" s="77" t="s">
        <v>141</v>
      </c>
      <c r="X62" s="1" t="s">
        <v>123</v>
      </c>
    </row>
    <row r="63" spans="1:24" x14ac:dyDescent="0.2">
      <c r="A63" s="36"/>
      <c r="B63" s="22"/>
      <c r="C63" s="22"/>
      <c r="D63" s="22"/>
      <c r="E63" s="22"/>
      <c r="F63" s="22"/>
      <c r="G63" s="23"/>
      <c r="H63" s="23"/>
      <c r="I63" s="36"/>
      <c r="J63" s="36"/>
      <c r="K63" s="36"/>
      <c r="L63" s="36"/>
      <c r="M63" s="36"/>
      <c r="N63" s="36"/>
      <c r="O63" s="36"/>
      <c r="P63" s="72">
        <f t="shared" ref="P63:U63" si="6">SUM(P41:P62)</f>
        <v>-310250</v>
      </c>
      <c r="Q63" s="72">
        <f t="shared" si="6"/>
        <v>211580</v>
      </c>
      <c r="R63" s="72">
        <f t="shared" si="6"/>
        <v>19284</v>
      </c>
      <c r="S63" s="72">
        <f t="shared" si="6"/>
        <v>0</v>
      </c>
      <c r="T63" s="72">
        <f t="shared" si="6"/>
        <v>79386</v>
      </c>
      <c r="U63" s="72">
        <f t="shared" si="6"/>
        <v>0</v>
      </c>
      <c r="V63" s="73"/>
      <c r="W63" s="73"/>
    </row>
    <row r="64" spans="1:24" x14ac:dyDescent="0.2">
      <c r="A64" s="36" t="s">
        <v>101</v>
      </c>
      <c r="B64" s="37">
        <f t="shared" ref="B64:M64" si="7">SUM(B26:B63)</f>
        <v>-54879.100000000006</v>
      </c>
      <c r="C64" s="37">
        <f t="shared" si="7"/>
        <v>-491343</v>
      </c>
      <c r="D64" s="37">
        <f t="shared" si="7"/>
        <v>231250</v>
      </c>
      <c r="E64" s="37">
        <f t="shared" si="7"/>
        <v>46877</v>
      </c>
      <c r="F64" s="37">
        <f t="shared" si="7"/>
        <v>0</v>
      </c>
      <c r="G64" s="37">
        <f t="shared" si="7"/>
        <v>150343</v>
      </c>
      <c r="H64" s="37">
        <f t="shared" si="7"/>
        <v>-62873</v>
      </c>
      <c r="I64" s="38">
        <f t="shared" si="7"/>
        <v>-288339.09999999998</v>
      </c>
      <c r="J64" s="38">
        <f t="shared" si="7"/>
        <v>-609343</v>
      </c>
      <c r="K64" s="38">
        <f t="shared" si="7"/>
        <v>287071</v>
      </c>
      <c r="L64" s="38">
        <f t="shared" si="7"/>
        <v>128471</v>
      </c>
      <c r="M64" s="38">
        <f t="shared" si="7"/>
        <v>2179</v>
      </c>
      <c r="N64" s="38">
        <f>SUM(N27:N63)</f>
        <v>93322</v>
      </c>
      <c r="O64" s="38">
        <f>SUM(O26:O63)</f>
        <v>-98300</v>
      </c>
      <c r="P64" s="40"/>
      <c r="Q64" s="40"/>
      <c r="R64" s="40"/>
      <c r="S64" s="40"/>
      <c r="T64" s="40"/>
      <c r="U64" s="40"/>
      <c r="V64" s="61"/>
      <c r="W64" s="61"/>
    </row>
    <row r="65" spans="1:23" x14ac:dyDescent="0.2">
      <c r="A65" s="39"/>
      <c r="B65" s="40"/>
      <c r="C65" s="40"/>
      <c r="D65" s="40"/>
      <c r="E65" s="40"/>
      <c r="F65" s="40"/>
      <c r="G65" s="41"/>
      <c r="H65" s="41" t="s">
        <v>111</v>
      </c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</row>
    <row r="66" spans="1:23" x14ac:dyDescent="0.2">
      <c r="A66" s="42"/>
      <c r="B66" s="46">
        <f>SUM(B28:B62)+70000</f>
        <v>-89466</v>
      </c>
      <c r="C66" s="46">
        <f>SUM(C28:C62)+70000</f>
        <v>-421343</v>
      </c>
      <c r="D66" s="42"/>
      <c r="E66" s="42"/>
      <c r="F66" s="42" t="s">
        <v>108</v>
      </c>
      <c r="G66" s="46">
        <f>SUM(G28:G39)-70000</f>
        <v>39343</v>
      </c>
      <c r="H66" s="42">
        <v>32343</v>
      </c>
      <c r="I66" s="46">
        <f>G66-H66</f>
        <v>7000</v>
      </c>
      <c r="J66" s="42"/>
      <c r="K66" s="42"/>
      <c r="L66" s="42"/>
      <c r="M66" s="42"/>
      <c r="N66" s="42"/>
      <c r="O66" s="42"/>
      <c r="P66" s="78" t="str">
        <f>A26</f>
        <v>Net Rebate [SEK]</v>
      </c>
      <c r="Q66" s="79">
        <f>P26</f>
        <v>107447.9</v>
      </c>
      <c r="R66" s="42"/>
      <c r="S66" s="42"/>
      <c r="T66" s="42"/>
      <c r="U66" s="42"/>
    </row>
    <row r="67" spans="1:23" x14ac:dyDescent="0.2">
      <c r="A67" s="42"/>
      <c r="B67" s="46">
        <f>B66+70000</f>
        <v>-19466</v>
      </c>
      <c r="C67" s="42"/>
      <c r="D67" s="42"/>
      <c r="E67" s="42"/>
      <c r="F67" s="42" t="s">
        <v>109</v>
      </c>
      <c r="G67" s="46">
        <f>SUM(G41:G62)</f>
        <v>41000</v>
      </c>
      <c r="H67" s="42"/>
      <c r="I67" s="42"/>
      <c r="J67" s="42"/>
      <c r="K67" s="42"/>
      <c r="L67" s="42"/>
      <c r="M67" s="42"/>
      <c r="N67" s="42"/>
      <c r="O67" s="42"/>
      <c r="P67" s="78" t="s">
        <v>134</v>
      </c>
      <c r="Q67" s="79">
        <f>-P40</f>
        <v>-46500</v>
      </c>
      <c r="R67" s="42"/>
      <c r="S67" s="42"/>
      <c r="T67" s="42"/>
      <c r="U67" s="42"/>
    </row>
    <row r="68" spans="1:23" x14ac:dyDescent="0.2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78" t="s">
        <v>135</v>
      </c>
      <c r="Q68" s="79">
        <f>-T63</f>
        <v>-79386</v>
      </c>
      <c r="R68" s="42"/>
      <c r="S68" s="42"/>
      <c r="T68" s="42"/>
      <c r="U68" s="42"/>
    </row>
    <row r="69" spans="1:23" x14ac:dyDescent="0.2">
      <c r="A69" s="42"/>
      <c r="B69" s="42"/>
      <c r="C69" s="42"/>
      <c r="D69" s="42"/>
      <c r="E69" s="42"/>
      <c r="F69" s="42" t="s">
        <v>110</v>
      </c>
      <c r="G69" s="46">
        <f>G66+G67</f>
        <v>80343</v>
      </c>
      <c r="H69" s="42">
        <v>70343</v>
      </c>
      <c r="I69" s="46">
        <f>G69-H69</f>
        <v>10000</v>
      </c>
      <c r="J69" s="42"/>
      <c r="K69" s="42"/>
      <c r="L69" s="42"/>
      <c r="M69" s="42"/>
      <c r="N69" s="42"/>
      <c r="O69" s="42"/>
      <c r="P69" s="78" t="s">
        <v>136</v>
      </c>
      <c r="Q69" s="79">
        <f>SUM(Q66:Q68)</f>
        <v>-18438.100000000006</v>
      </c>
      <c r="R69" s="42"/>
      <c r="S69" s="42"/>
      <c r="T69" s="42"/>
      <c r="U69" s="42"/>
    </row>
    <row r="70" spans="1:23" x14ac:dyDescent="0.2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3" spans="1:23" ht="16" x14ac:dyDescent="0.2">
      <c r="A73" s="43" t="s">
        <v>102</v>
      </c>
      <c r="B73" s="43">
        <v>2016</v>
      </c>
      <c r="C73" s="43">
        <v>2017</v>
      </c>
    </row>
    <row r="74" spans="1:23" ht="16" x14ac:dyDescent="0.2">
      <c r="A74" s="44" t="s">
        <v>103</v>
      </c>
      <c r="B74" s="45">
        <f>B26</f>
        <v>104586.9</v>
      </c>
      <c r="C74" s="45">
        <f>I26</f>
        <v>99975.9</v>
      </c>
    </row>
    <row r="75" spans="1:23" ht="16" x14ac:dyDescent="0.2">
      <c r="A75" s="44" t="s">
        <v>2</v>
      </c>
      <c r="B75" s="45">
        <f>C64</f>
        <v>-491343</v>
      </c>
      <c r="C75" s="45">
        <f>J64</f>
        <v>-609343</v>
      </c>
    </row>
    <row r="76" spans="1:23" ht="16" x14ac:dyDescent="0.2">
      <c r="A76" s="44" t="s">
        <v>104</v>
      </c>
      <c r="B76" s="45">
        <f>D64</f>
        <v>231250</v>
      </c>
      <c r="C76" s="45">
        <f>K64</f>
        <v>287071</v>
      </c>
    </row>
    <row r="77" spans="1:23" ht="16" x14ac:dyDescent="0.2">
      <c r="A77" s="44" t="s">
        <v>105</v>
      </c>
      <c r="B77" s="45">
        <f>E64</f>
        <v>46877</v>
      </c>
      <c r="C77" s="45">
        <f>L64</f>
        <v>128471</v>
      </c>
    </row>
    <row r="78" spans="1:23" ht="16" x14ac:dyDescent="0.2">
      <c r="A78" s="44" t="s">
        <v>106</v>
      </c>
      <c r="B78" s="45">
        <f>F64</f>
        <v>0</v>
      </c>
      <c r="C78" s="45">
        <f>M64</f>
        <v>2179</v>
      </c>
    </row>
    <row r="79" spans="1:23" ht="16" x14ac:dyDescent="0.2">
      <c r="A79" s="44" t="s">
        <v>107</v>
      </c>
      <c r="B79" s="45">
        <f>G64</f>
        <v>150343</v>
      </c>
      <c r="C79" s="45">
        <f>N64</f>
        <v>93322</v>
      </c>
    </row>
    <row r="80" spans="1:23" ht="16" x14ac:dyDescent="0.2">
      <c r="A80" s="44" t="s">
        <v>49</v>
      </c>
      <c r="B80" s="45">
        <f>H64</f>
        <v>-62873</v>
      </c>
      <c r="C80" s="45">
        <f>O64</f>
        <v>-98300</v>
      </c>
    </row>
    <row r="83" spans="1:4" x14ac:dyDescent="0.2">
      <c r="A83" s="14" t="s">
        <v>112</v>
      </c>
      <c r="B83" s="47" t="s">
        <v>113</v>
      </c>
      <c r="C83" s="47" t="s">
        <v>116</v>
      </c>
      <c r="D83" s="47" t="s">
        <v>117</v>
      </c>
    </row>
    <row r="84" spans="1:4" x14ac:dyDescent="0.2">
      <c r="A84" s="48" t="s">
        <v>68</v>
      </c>
      <c r="B84" s="49">
        <v>6843</v>
      </c>
      <c r="C84" s="50"/>
      <c r="D84" s="50"/>
    </row>
    <row r="85" spans="1:4" x14ac:dyDescent="0.2">
      <c r="A85" s="48" t="s">
        <v>69</v>
      </c>
      <c r="B85" s="49">
        <v>1500</v>
      </c>
      <c r="C85" s="50"/>
      <c r="D85" s="50"/>
    </row>
    <row r="86" spans="1:4" x14ac:dyDescent="0.2">
      <c r="A86" s="48" t="s">
        <v>70</v>
      </c>
      <c r="B86" s="49">
        <v>3000</v>
      </c>
      <c r="C86" s="50"/>
      <c r="D86" s="50"/>
    </row>
    <row r="87" spans="1:4" x14ac:dyDescent="0.2">
      <c r="A87" s="48" t="s">
        <v>71</v>
      </c>
      <c r="B87" s="49">
        <v>6000</v>
      </c>
      <c r="C87" s="50"/>
      <c r="D87" s="50"/>
    </row>
    <row r="88" spans="1:4" x14ac:dyDescent="0.2">
      <c r="A88" s="48" t="s">
        <v>72</v>
      </c>
      <c r="B88" s="49">
        <v>4000</v>
      </c>
      <c r="C88" s="50"/>
      <c r="D88" s="50"/>
    </row>
    <row r="89" spans="1:4" x14ac:dyDescent="0.2">
      <c r="A89" s="48" t="s">
        <v>73</v>
      </c>
      <c r="B89" s="49">
        <v>2000</v>
      </c>
      <c r="C89" s="50"/>
      <c r="D89" s="50"/>
    </row>
    <row r="90" spans="1:4" x14ac:dyDescent="0.2">
      <c r="A90" s="48" t="s">
        <v>74</v>
      </c>
      <c r="B90" s="49">
        <v>2000</v>
      </c>
      <c r="C90" s="50"/>
      <c r="D90" s="50"/>
    </row>
    <row r="91" spans="1:4" x14ac:dyDescent="0.2">
      <c r="A91" s="48" t="s">
        <v>114</v>
      </c>
      <c r="B91" s="49"/>
      <c r="C91" s="50"/>
      <c r="D91" s="50"/>
    </row>
    <row r="92" spans="1:4" x14ac:dyDescent="0.2">
      <c r="A92" s="48" t="s">
        <v>76</v>
      </c>
      <c r="B92" s="49">
        <v>2000</v>
      </c>
      <c r="C92" s="50"/>
      <c r="D92" s="50"/>
    </row>
    <row r="93" spans="1:4" x14ac:dyDescent="0.2">
      <c r="A93" s="48" t="s">
        <v>77</v>
      </c>
      <c r="B93" s="49">
        <v>2000</v>
      </c>
      <c r="C93" s="50"/>
      <c r="D93" s="50"/>
    </row>
    <row r="94" spans="1:4" x14ac:dyDescent="0.2">
      <c r="A94" s="48" t="s">
        <v>78</v>
      </c>
      <c r="B94" s="49">
        <v>5000</v>
      </c>
      <c r="C94" s="50"/>
      <c r="D94" s="50"/>
    </row>
    <row r="95" spans="1:4" x14ac:dyDescent="0.2">
      <c r="A95" s="48" t="s">
        <v>79</v>
      </c>
      <c r="B95" s="51">
        <v>5000</v>
      </c>
      <c r="C95" s="50"/>
      <c r="D95" s="50"/>
    </row>
    <row r="96" spans="1:4" x14ac:dyDescent="0.2">
      <c r="A96" s="59" t="s">
        <v>115</v>
      </c>
      <c r="B96" s="60">
        <f>SUM(B84:B95)</f>
        <v>39343</v>
      </c>
      <c r="C96" s="14">
        <v>32343</v>
      </c>
      <c r="D96" s="60">
        <f>C96-B96</f>
        <v>-7000</v>
      </c>
    </row>
    <row r="98" spans="1:4" x14ac:dyDescent="0.2">
      <c r="A98" s="29" t="s">
        <v>80</v>
      </c>
      <c r="B98" s="52"/>
      <c r="C98" s="50"/>
      <c r="D98" s="50"/>
    </row>
    <row r="99" spans="1:4" x14ac:dyDescent="0.2">
      <c r="A99" s="29" t="s">
        <v>81</v>
      </c>
      <c r="B99" s="53">
        <v>18000</v>
      </c>
      <c r="C99" s="50">
        <v>5000</v>
      </c>
      <c r="D99" s="58">
        <f>C99-B99</f>
        <v>-13000</v>
      </c>
    </row>
    <row r="100" spans="1:4" x14ac:dyDescent="0.2">
      <c r="A100" s="29" t="s">
        <v>82</v>
      </c>
      <c r="B100" s="54"/>
      <c r="C100" s="50"/>
      <c r="D100" s="50"/>
    </row>
    <row r="101" spans="1:4" x14ac:dyDescent="0.2">
      <c r="A101" s="30" t="s">
        <v>83</v>
      </c>
      <c r="B101" s="55"/>
      <c r="C101" s="50"/>
      <c r="D101" s="50"/>
    </row>
    <row r="102" spans="1:4" x14ac:dyDescent="0.2">
      <c r="A102" s="30" t="s">
        <v>84</v>
      </c>
      <c r="B102" s="55"/>
      <c r="C102" s="50"/>
      <c r="D102" s="50"/>
    </row>
    <row r="103" spans="1:4" x14ac:dyDescent="0.2">
      <c r="A103" s="30" t="s">
        <v>85</v>
      </c>
      <c r="B103" s="55"/>
      <c r="C103" s="50"/>
      <c r="D103" s="50"/>
    </row>
    <row r="104" spans="1:4" x14ac:dyDescent="0.2">
      <c r="A104" s="30" t="s">
        <v>86</v>
      </c>
      <c r="B104" s="55"/>
      <c r="C104" s="50"/>
      <c r="D104" s="50"/>
    </row>
    <row r="105" spans="1:4" x14ac:dyDescent="0.2">
      <c r="A105" s="30" t="s">
        <v>87</v>
      </c>
      <c r="B105" s="55"/>
      <c r="C105" s="50"/>
      <c r="D105" s="50"/>
    </row>
    <row r="106" spans="1:4" x14ac:dyDescent="0.2">
      <c r="A106" s="30" t="s">
        <v>88</v>
      </c>
      <c r="B106" s="55">
        <v>2000</v>
      </c>
      <c r="C106" s="50">
        <v>2000</v>
      </c>
      <c r="D106" s="50"/>
    </row>
    <row r="107" spans="1:4" x14ac:dyDescent="0.2">
      <c r="A107" s="30" t="s">
        <v>89</v>
      </c>
      <c r="B107" s="55">
        <v>0</v>
      </c>
      <c r="C107" s="50"/>
      <c r="D107" s="50"/>
    </row>
    <row r="108" spans="1:4" x14ac:dyDescent="0.2">
      <c r="A108" s="30" t="s">
        <v>90</v>
      </c>
      <c r="B108" s="56">
        <v>0</v>
      </c>
      <c r="C108" s="50"/>
      <c r="D108" s="50"/>
    </row>
    <row r="109" spans="1:4" x14ac:dyDescent="0.2">
      <c r="A109" s="30" t="s">
        <v>91</v>
      </c>
      <c r="B109" s="57">
        <v>7000</v>
      </c>
      <c r="C109" s="50">
        <v>7000</v>
      </c>
      <c r="D109" s="50"/>
    </row>
    <row r="110" spans="1:4" x14ac:dyDescent="0.2">
      <c r="A110" s="30" t="s">
        <v>92</v>
      </c>
      <c r="B110" s="57"/>
      <c r="C110" s="50"/>
      <c r="D110" s="50"/>
    </row>
    <row r="111" spans="1:4" x14ac:dyDescent="0.2">
      <c r="A111" s="30" t="s">
        <v>93</v>
      </c>
      <c r="B111" s="55">
        <v>2500</v>
      </c>
      <c r="C111" s="50">
        <v>2500</v>
      </c>
      <c r="D111" s="50"/>
    </row>
    <row r="112" spans="1:4" x14ac:dyDescent="0.2">
      <c r="A112" s="30" t="s">
        <v>94</v>
      </c>
      <c r="B112" s="55">
        <v>0</v>
      </c>
      <c r="C112" s="50"/>
      <c r="D112" s="50"/>
    </row>
    <row r="113" spans="1:4" x14ac:dyDescent="0.2">
      <c r="A113" s="30" t="s">
        <v>95</v>
      </c>
      <c r="B113" s="57">
        <v>2500</v>
      </c>
      <c r="C113" s="50">
        <v>2500</v>
      </c>
      <c r="D113" s="50"/>
    </row>
    <row r="114" spans="1:4" x14ac:dyDescent="0.2">
      <c r="A114" s="30" t="s">
        <v>96</v>
      </c>
      <c r="B114" s="55">
        <v>0</v>
      </c>
      <c r="C114" s="50"/>
      <c r="D114" s="50"/>
    </row>
    <row r="115" spans="1:4" x14ac:dyDescent="0.2">
      <c r="A115" s="30" t="s">
        <v>97</v>
      </c>
      <c r="B115" s="57">
        <v>10000</v>
      </c>
      <c r="C115" s="50">
        <v>10000</v>
      </c>
      <c r="D115" s="58">
        <f>C115-B115</f>
        <v>0</v>
      </c>
    </row>
    <row r="116" spans="1:4" x14ac:dyDescent="0.2">
      <c r="A116" s="30" t="s">
        <v>98</v>
      </c>
      <c r="B116" s="57">
        <v>2000</v>
      </c>
      <c r="C116" s="50">
        <v>6500</v>
      </c>
      <c r="D116" s="58">
        <f>C116-B116</f>
        <v>4500</v>
      </c>
    </row>
    <row r="117" spans="1:4" x14ac:dyDescent="0.2">
      <c r="A117" s="30" t="s">
        <v>99</v>
      </c>
      <c r="B117" s="57"/>
      <c r="C117" s="50"/>
      <c r="D117" s="50"/>
    </row>
    <row r="118" spans="1:4" x14ac:dyDescent="0.2">
      <c r="A118" s="30" t="s">
        <v>100</v>
      </c>
      <c r="B118" s="57">
        <v>4000</v>
      </c>
      <c r="C118" s="50">
        <v>2500</v>
      </c>
      <c r="D118" s="58">
        <f>C118-B118</f>
        <v>-1500</v>
      </c>
    </row>
    <row r="119" spans="1:4" x14ac:dyDescent="0.2">
      <c r="A119" s="59" t="s">
        <v>118</v>
      </c>
      <c r="B119" s="60">
        <f>SUM(B98:B118)</f>
        <v>48000</v>
      </c>
      <c r="C119" s="60">
        <f>SUM(C98:C118)</f>
        <v>38000</v>
      </c>
      <c r="D119" s="60">
        <f>SUM(D98:D118)</f>
        <v>-10000</v>
      </c>
    </row>
    <row r="120" spans="1:4" x14ac:dyDescent="0.2">
      <c r="A120" s="59" t="s">
        <v>119</v>
      </c>
      <c r="B120" s="60">
        <f>B96+B119</f>
        <v>87343</v>
      </c>
      <c r="C120" s="60">
        <f>C96+C119</f>
        <v>70343</v>
      </c>
      <c r="D120" s="60">
        <f>D96+D119</f>
        <v>-17000</v>
      </c>
    </row>
  </sheetData>
  <mergeCells count="3">
    <mergeCell ref="B1:H1"/>
    <mergeCell ref="I1:O1"/>
    <mergeCell ref="P1:U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11" workbookViewId="0">
      <selection activeCell="B22" sqref="A3:B22"/>
    </sheetView>
  </sheetViews>
  <sheetFormatPr baseColWidth="10" defaultRowHeight="16" x14ac:dyDescent="0.2"/>
  <cols>
    <col min="2" max="2" width="63" style="82" bestFit="1" customWidth="1"/>
  </cols>
  <sheetData>
    <row r="1" spans="1:2" x14ac:dyDescent="0.2">
      <c r="A1" t="s">
        <v>162</v>
      </c>
    </row>
    <row r="3" spans="1:2" x14ac:dyDescent="0.2">
      <c r="A3" s="83" t="str">
        <f>Sheet1!A41</f>
        <v xml:space="preserve">C  </v>
      </c>
      <c r="B3" s="84" t="str">
        <f>Sheet1!X41</f>
        <v>MODPROD 6-7 februari 2018. Den nya konferensen, mitten på oktober 2018</v>
      </c>
    </row>
    <row r="4" spans="1:2" ht="32" x14ac:dyDescent="0.2">
      <c r="A4" s="83" t="str">
        <f>Sheet1!A42</f>
        <v>(CPMT) EPS</v>
      </c>
      <c r="B4" s="84" t="str">
        <f>Sheet1!X42</f>
        <v>Nordic Conference on Microelectronics Packaging, NordPac 20180612–14 at VTT in Oulu, Finland. IMAPS Nordic and IEEE EPS Nordic</v>
      </c>
    </row>
    <row r="5" spans="1:2" ht="32" x14ac:dyDescent="0.2">
      <c r="A5" s="83" t="str">
        <f>Sheet1!A43</f>
        <v xml:space="preserve">E  </v>
      </c>
      <c r="B5" s="84" t="str">
        <f>Sheet1!X43</f>
        <v>Nordic Education Chapter in collaboration with Computer Society. Continuation of social platforms, workshops, academic career development</v>
      </c>
    </row>
    <row r="6" spans="1:2" ht="48" x14ac:dyDescent="0.2">
      <c r="A6" s="83" t="str">
        <f>Sheet1!A44</f>
        <v xml:space="preserve">ED  </v>
      </c>
      <c r="B6" s="84" t="str">
        <f>Sheet1!X44</f>
        <v>Senior member drive, student branch, mini symposia (energy harvesting), 3D integration, hightemp electronics. Seminar with PE and possibly with MAG.</v>
      </c>
    </row>
    <row r="7" spans="1:2" ht="32" x14ac:dyDescent="0.2">
      <c r="A7" s="83" t="str">
        <f>Sheet1!A45</f>
        <v xml:space="preserve">EMB  </v>
      </c>
      <c r="B7" s="84" t="str">
        <f>Sheet1!X45</f>
        <v>New Chair: Björn-Erik Erlandsson &lt;bjorn-erik.erlandsson@sth.kth.se&gt;. Plans will follow and new webmaster.</v>
      </c>
    </row>
    <row r="8" spans="1:2" ht="32" x14ac:dyDescent="0.2">
      <c r="A8" s="83" t="str">
        <f>Sheet1!A46</f>
        <v xml:space="preserve">EMC  </v>
      </c>
      <c r="B8" s="84" t="str">
        <f>Sheet1!X46</f>
        <v>Tech meeting in Lund Q1-18, Tech meeting at RISE in Q4-18, Two tech meetings 2019</v>
      </c>
    </row>
    <row r="9" spans="1:2" ht="32" x14ac:dyDescent="0.2">
      <c r="A9" s="83" t="str">
        <f>Sheet1!A47</f>
        <v xml:space="preserve">IAS   </v>
      </c>
      <c r="B9" s="84" t="str">
        <f>Sheet1!X47</f>
        <v>Not sure if info about the Chapter Chair workshop reached chapter chair Rahul Kanchan</v>
      </c>
    </row>
    <row r="10" spans="1:2" ht="32" x14ac:dyDescent="0.2">
      <c r="A10" s="83" t="str">
        <f>Sheet1!A48</f>
        <v xml:space="preserve">MAG   </v>
      </c>
      <c r="B10" s="84" t="str">
        <f>Sheet1!X48</f>
        <v>Prefers to run event as opportunites occur. CS suggested budget of 10000 for events on short notice.</v>
      </c>
    </row>
    <row r="11" spans="1:2" ht="32" x14ac:dyDescent="0.2">
      <c r="A11" s="83" t="str">
        <f>Sheet1!A49</f>
        <v>Membership Development</v>
      </c>
      <c r="B11" s="84" t="str">
        <f>Sheet1!X49</f>
        <v xml:space="preserve">Senior Elevation Meeting i Stockholm/Kista, Värvningskampanj och senior elevering i Norrland </v>
      </c>
    </row>
    <row r="12" spans="1:2" x14ac:dyDescent="0.2">
      <c r="A12" s="83" t="str">
        <f>Sheet1!A50</f>
        <v>MTT/AP</v>
      </c>
      <c r="B12" s="84" t="str">
        <f>Sheet1!X50</f>
        <v>No response (reminder 171116, 171203)</v>
      </c>
    </row>
    <row r="13" spans="1:2" ht="48" x14ac:dyDescent="0.2">
      <c r="A13" s="83" t="str">
        <f>Sheet1!A51</f>
        <v xml:space="preserve">P  </v>
      </c>
      <c r="B13" s="84" t="str">
        <f>Sheet1!X51</f>
        <v>Chalmers Workshop on “Microresonator Frequency Combs”; Co-sponsor/Co-organize Northern Optics 2018;Children/WIP-oriented event; Continue PLF meetings (x4)</v>
      </c>
    </row>
    <row r="14" spans="1:2" x14ac:dyDescent="0.2">
      <c r="A14" s="83" t="str">
        <f>Sheet1!A52</f>
        <v>PE/PEL</v>
      </c>
      <c r="B14" s="84" t="str">
        <f>Sheet1!X52</f>
        <v>SEA Electrification/Efficiency, AGM</v>
      </c>
    </row>
    <row r="15" spans="1:2" x14ac:dyDescent="0.2">
      <c r="A15" s="83" t="str">
        <f>Sheet1!A53</f>
        <v xml:space="preserve">RAS  </v>
      </c>
      <c r="B15" s="84" t="str">
        <f>Sheet1!X53</f>
        <v>No response (reminder 171116)</v>
      </c>
    </row>
    <row r="16" spans="1:2" ht="48" x14ac:dyDescent="0.2">
      <c r="A16" s="83" t="str">
        <f>Sheet1!A54</f>
        <v xml:space="preserve">SP   </v>
      </c>
      <c r="B16" s="84" t="str">
        <f>Sheet1!X54</f>
        <v xml:space="preserve">A Data Analytics Workshop in May 2018; Swedish Signal and Information Processing workshop; Industry seminars at KTH. Currently we are talking with Ericsson, Scania, SICS; Short PhD courses at KTH and Lund U; </v>
      </c>
    </row>
    <row r="17" spans="1:2" x14ac:dyDescent="0.2">
      <c r="A17" s="83" t="str">
        <f>Sheet1!A55</f>
        <v>SSC/CAS</v>
      </c>
      <c r="B17" s="84" t="str">
        <f>Sheet1!X55</f>
        <v xml:space="preserve">SIT/multiple chapters/SEA energy workshop </v>
      </c>
    </row>
    <row r="18" spans="1:2" ht="32" x14ac:dyDescent="0.2">
      <c r="A18" s="83" t="str">
        <f>Sheet1!A56</f>
        <v>SIT</v>
      </c>
      <c r="B18" s="84" t="str">
        <f>Sheet1!X56</f>
        <v>SEA Electrification/Efficiency, Arctic Council, workshop on artificial intelligence. Invite SSC/CAS</v>
      </c>
    </row>
    <row r="19" spans="1:2" ht="96" x14ac:dyDescent="0.2">
      <c r="A19" s="83" t="str">
        <f>Sheet1!A57</f>
        <v>VT/COM/IT</v>
      </c>
      <c r="B19" s="84" t="str">
        <f>Sheet1!X57</f>
        <v>Ph.D. student workshop Swe-CTW (two-and-a-half-day event with tutorial, posters and representations), Wireless Vehicular Communications Workshop Halmstad, 3 Distinguished Lecturer Tour (DLT) speakers 2018 visiting Stockholm,  Linköping, Lund, and Göteborg; 4 Distinguished Industry/Academic Lecturer (DIAL) speakers 2018 visiting one city;VT/COM/IT chapter annual best paper awards</v>
      </c>
    </row>
    <row r="20" spans="1:2" x14ac:dyDescent="0.2">
      <c r="A20" s="83" t="str">
        <f>Sheet1!A58</f>
        <v>Student Branches</v>
      </c>
      <c r="B20" s="84" t="str">
        <f>Sheet1!X58</f>
        <v xml:space="preserve">Therminic 2018 International Workshop, 26-28 Sept; SB-VTCOMIT-Volvo; </v>
      </c>
    </row>
    <row r="21" spans="1:2" ht="64" x14ac:dyDescent="0.2">
      <c r="A21" s="83" t="str">
        <f>Sheet1!A59</f>
        <v>WIE</v>
      </c>
      <c r="B21" s="84" t="str">
        <f>Sheet1!X59</f>
        <v>WIE International Women's Day Celebration 2018, CV + Interview Workshop 2018 (Co sponsor WIE + YP) (1), WIE Mingle Sessions with guest speakers 2018 (at least 2 sessions, 1250 per session), IEEE WIE/YP Social KTH event 2018 (External YP SEED Funding IEEE) (2)</v>
      </c>
    </row>
    <row r="22" spans="1:2" ht="80" x14ac:dyDescent="0.2">
      <c r="A22" s="83" t="str">
        <f>Sheet1!A62</f>
        <v xml:space="preserve">YP  </v>
      </c>
      <c r="B22" s="84" t="str">
        <f>Sheet1!X62</f>
        <v>STEP Event 2018 (External YP STEP Funding IEEE) (2), CV + Interview Workshop 2018 (Co sponsor WIE + YP) (1),IEEE WIE/YP SEED 2018 Funded Activity from YP IEEE (3), YP Meetup Event 2018 (Requires External YP Funding) (4), Transportation SYP Oporto 2018 (aim 2 people. 3500 per person), Entry fee for extra participant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2016-12-19T15:41:28Z</dcterms:created>
  <dcterms:modified xsi:type="dcterms:W3CDTF">2017-12-28T20:15:44Z</dcterms:modified>
</cp:coreProperties>
</file>